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постійний2015) (4,)" sheetId="1" r:id="rId1"/>
    <sheet name="Лист1" sheetId="2" r:id="rId2"/>
    <sheet name="Лист2" sheetId="3" r:id="rId3"/>
  </sheets>
  <definedNames>
    <definedName name="_xlnm.Print_Area" localSheetId="0">'постійний2015) (4,)'!$A$1:$G$159</definedName>
  </definedNames>
  <calcPr fullCalcOnLoad="1"/>
</workbook>
</file>

<file path=xl/sharedStrings.xml><?xml version="1.0" encoding="utf-8"?>
<sst xmlns="http://schemas.openxmlformats.org/spreadsheetml/2006/main" count="464" uniqueCount="219">
  <si>
    <t xml:space="preserve"> </t>
  </si>
  <si>
    <t>Послуги їдалень (послуги по організації гарячого харчування)</t>
  </si>
  <si>
    <t>(найменування замовника - розпорядника державних коштів)</t>
  </si>
  <si>
    <t>Дані щодо кожного окремого предмета закупівлі</t>
  </si>
  <si>
    <t>Джерело фінансування</t>
  </si>
  <si>
    <t>Очікувана вартість предмета закупівлі</t>
  </si>
  <si>
    <t>Примітка</t>
  </si>
  <si>
    <t>Соки фруктові та овочеві</t>
  </si>
  <si>
    <t>Рис лущений</t>
  </si>
  <si>
    <t>Комплектація підручників</t>
  </si>
  <si>
    <t>Цемент</t>
  </si>
  <si>
    <t>Відділ освіти Звенигородської районної державної адміністрації</t>
  </si>
  <si>
    <t>Послуги центрального банку (касове обслуговування)</t>
  </si>
  <si>
    <t>Всього</t>
  </si>
  <si>
    <t>Додаток до річного плану закупівель</t>
  </si>
  <si>
    <t>Сплата штрафів, пені</t>
  </si>
  <si>
    <t>Предмет закупівлі</t>
  </si>
  <si>
    <t>Код КЕКВ (для бюджетних коштів)</t>
  </si>
  <si>
    <t>Місцевий бюджет</t>
  </si>
  <si>
    <t>Код класифікатора</t>
  </si>
  <si>
    <t xml:space="preserve">         (ініціали,прізвище)</t>
  </si>
  <si>
    <t xml:space="preserve">         </t>
  </si>
  <si>
    <r>
      <t xml:space="preserve">Секретар  комітету з конкурсних торгів                                                                                           </t>
    </r>
    <r>
      <rPr>
        <b/>
        <u val="single"/>
        <sz val="11"/>
        <rFont val="Arial Cyr"/>
        <family val="0"/>
      </rPr>
      <t>В.В.Соломах</t>
    </r>
    <r>
      <rPr>
        <b/>
        <sz val="11"/>
        <rFont val="Arial Cyr"/>
        <family val="0"/>
      </rPr>
      <t>а</t>
    </r>
  </si>
  <si>
    <t>№ п/п</t>
  </si>
  <si>
    <t>55.51.1</t>
  </si>
  <si>
    <t>Перезарядка вогнегасників</t>
  </si>
  <si>
    <t>Пуск газу</t>
  </si>
  <si>
    <t>Обслуговування підземних газопроводів</t>
  </si>
  <si>
    <t xml:space="preserve">Вироби канцелярські паперові (папір, конверти та картки поштові) </t>
  </si>
  <si>
    <t>17.23.1</t>
  </si>
  <si>
    <t>32.99.1</t>
  </si>
  <si>
    <t>25.99.2</t>
  </si>
  <si>
    <t>Убори наголовні захисні; ручки для писання та олівці, дошки, штемпелі для датування, опечатування та нумерування ; стрічки до друкарських машинок, штемпельні подушечки</t>
  </si>
  <si>
    <t>Технічне обслуговування вузлів обліку газу</t>
  </si>
  <si>
    <r>
      <t xml:space="preserve">Голова  комітету  з конкурсних торгів                                                                                   </t>
    </r>
    <r>
      <rPr>
        <b/>
        <u val="single"/>
        <sz val="12"/>
        <rFont val="Arial Cyr"/>
        <family val="0"/>
      </rPr>
      <t>О.П.Лагода</t>
    </r>
  </si>
  <si>
    <t>64.11.1</t>
  </si>
  <si>
    <t>Поточний ремонт електромереж</t>
  </si>
  <si>
    <t xml:space="preserve">Поточний ремонт приміщень   </t>
  </si>
  <si>
    <t>27.40.1</t>
  </si>
  <si>
    <t>Лампи розжарювання та газорозрядні електричні ; лампи дугові</t>
  </si>
  <si>
    <t>Журнали та періодичні видання друковані</t>
  </si>
  <si>
    <t>58.14.1</t>
  </si>
  <si>
    <t>20.41.3</t>
  </si>
  <si>
    <t>Мило, засоби мийні та засоби для чищення</t>
  </si>
  <si>
    <t>23.51.1</t>
  </si>
  <si>
    <t>26.20.1</t>
  </si>
  <si>
    <t>Вироби спортивні</t>
  </si>
  <si>
    <t>32.30.1</t>
  </si>
  <si>
    <t>Фарба та лаки на основі полімерів</t>
  </si>
  <si>
    <t>20.30.1</t>
  </si>
  <si>
    <t>13.92.1</t>
  </si>
  <si>
    <t xml:space="preserve">Матраци </t>
  </si>
  <si>
    <t>31.03.1</t>
  </si>
  <si>
    <t>Шини та камери гумові</t>
  </si>
  <si>
    <t>22.11.1</t>
  </si>
  <si>
    <t>29.32.3</t>
  </si>
  <si>
    <t>29.31.2</t>
  </si>
  <si>
    <t>Устаткування електричне, інше, до моторних транспортних засобів і його частин (свічки запалювання (29.31.21-30.00))</t>
  </si>
  <si>
    <t>28.29.1</t>
  </si>
  <si>
    <t>Газогенератори, дистиляційні та фільтрувальні апарати (фільтри  мастильні, паливні та всмоктувальні повітряні до двигунів внутрішнього згорання (28.29.13))</t>
  </si>
  <si>
    <t>22.19.1</t>
  </si>
  <si>
    <t>Вироби гумові інші (гумові рукавички )</t>
  </si>
  <si>
    <t>21.20.1.                      21.20.2</t>
  </si>
  <si>
    <t>Ліки.                                Препарати фармацевтичні, інші</t>
  </si>
  <si>
    <t>М'ясо великої рогатої худоби, свиней, овець, кіз, коней та інших тварин родини конячих, свіже чи охолоджене</t>
  </si>
  <si>
    <t>Консерви та готові страви з м'яса, м'ясних субпродуктів чи крові (ковбаси й подібні продукти з м'яса, м'ясних субпродуктів чи крові (10.13.14))</t>
  </si>
  <si>
    <t>М'ясо свійської птиці, свіже чи охолоджене</t>
  </si>
  <si>
    <t>Продукція рибна, свіжа, охолоджена чи заморожена</t>
  </si>
  <si>
    <t>Олії сирі</t>
  </si>
  <si>
    <t>Масло вершкове та молочні пасти</t>
  </si>
  <si>
    <t>Продукти молочні, інші (продукти кисломолочні: кефір, сметана, йогурт й інші ферментовані продукти (10.51.52</t>
  </si>
  <si>
    <t>Сир сичужний кисломолочний сир</t>
  </si>
  <si>
    <t>Молоко  та вершки, рідинні, оброблені</t>
  </si>
  <si>
    <t>Яйця у шкаралупі, свіжі</t>
  </si>
  <si>
    <t>Крупи, крупка, гранули та інші продукти з зерна зернових культур</t>
  </si>
  <si>
    <t>Цукор-сирець, тростинний і очищений тростинний чи буряковий цукор (сахароза); меляса</t>
  </si>
  <si>
    <t xml:space="preserve">Плоди та овочі, оброблені та законсервовані, крім картоплі </t>
  </si>
  <si>
    <t>Чай і кава, оброблені</t>
  </si>
  <si>
    <t>Макарони, локшина, кускус і подібні борошняні вироби</t>
  </si>
  <si>
    <t>Сіль харчова</t>
  </si>
  <si>
    <t>Борошно зернових і овочевих культур; їхні суміші</t>
  </si>
  <si>
    <t>Вироби хлібобулочні, зниженої вологості, та кондитерські, борошняні, тривалого зберігання (печиво)</t>
  </si>
  <si>
    <t>Вироби хлібобулочні, кондитерські та кулінарні, борошняні нетривалого зберігання(хліб)</t>
  </si>
  <si>
    <t>Плоди й горіхи, оброблені та законсервовані (джеми, желе продове, пюре й пасти плодові чи горіхові (10.39.22))</t>
  </si>
  <si>
    <t>Плоди та овочі, оброблені та законсервовані, крім картоплі (паста та пюре томатні неконцентровані (10.39.17.21.00)</t>
  </si>
  <si>
    <t>Какао терте, какао-масло, жири й олія, какао-порошок</t>
  </si>
  <si>
    <r>
      <t xml:space="preserve">Супи, яйця, </t>
    </r>
    <r>
      <rPr>
        <b/>
        <sz val="12"/>
        <rFont val="Arial Cyr"/>
        <family val="0"/>
      </rPr>
      <t xml:space="preserve">дріжджі </t>
    </r>
    <r>
      <rPr>
        <sz val="12"/>
        <rFont val="Arial Cyr"/>
        <family val="0"/>
      </rPr>
      <t>та інші харчові продукти; екстракти та соки з м'яса, риби й водяних безхребетних</t>
    </r>
  </si>
  <si>
    <t>10.11.1</t>
  </si>
  <si>
    <t>10.13.1</t>
  </si>
  <si>
    <t>10.12.1</t>
  </si>
  <si>
    <t>10.20.1</t>
  </si>
  <si>
    <t>10.41.2</t>
  </si>
  <si>
    <t>10.51.3</t>
  </si>
  <si>
    <t>10.51.5</t>
  </si>
  <si>
    <t>10.51.4</t>
  </si>
  <si>
    <t>10.51.1</t>
  </si>
  <si>
    <t>01.47.2</t>
  </si>
  <si>
    <t>10.61.3</t>
  </si>
  <si>
    <t>10.81.1</t>
  </si>
  <si>
    <t>10.39.1</t>
  </si>
  <si>
    <t>10.32.1</t>
  </si>
  <si>
    <t>10.83.1</t>
  </si>
  <si>
    <t>10.73.1</t>
  </si>
  <si>
    <t>10.84.3</t>
  </si>
  <si>
    <t>10.61.1</t>
  </si>
  <si>
    <t>10.61.2</t>
  </si>
  <si>
    <t>10.72.1</t>
  </si>
  <si>
    <t>10.71.1</t>
  </si>
  <si>
    <t>10.39.2</t>
  </si>
  <si>
    <t>10.82.1</t>
  </si>
  <si>
    <t>10.89.1</t>
  </si>
  <si>
    <t>53.10.1</t>
  </si>
  <si>
    <t>Послуги поштовіу межах зобов'язання щодо надання універсальних послуг (послуги поштовіу межах зобов'язання щодо надання універсальних послуг, пов'язані з газетами та періодичними виданнями (53.10.11))</t>
  </si>
  <si>
    <t>45.20.1</t>
  </si>
  <si>
    <t>Технічне обслуговування та ремонтування автомобілів і маловантажних автотранспортних засобів(послуги з технічного огляду легкових автомобілів; діагностика технічного стану автомобілів)</t>
  </si>
  <si>
    <t>62.02.2</t>
  </si>
  <si>
    <t>49.31.1</t>
  </si>
  <si>
    <t>62.02.3</t>
  </si>
  <si>
    <t>Збирання безпечних відходів, непридатних для вторинного використання (вивіз та розміщення сміття на сміттєзвалищах)</t>
  </si>
  <si>
    <t>38.11.2</t>
  </si>
  <si>
    <t>Послуги каналізаційні (обробляння вигрібних ям і відстіників відходів (37.00.12))</t>
  </si>
  <si>
    <t>37.00.1</t>
  </si>
  <si>
    <t>Обробляння та розподіляння води трубопроводами</t>
  </si>
  <si>
    <t>36.00.2</t>
  </si>
  <si>
    <t>Послуги щодо передавання даних і повідомлень (послуги стаціонарного телефонного зв'язку-доступ і користування (61.10.11))</t>
  </si>
  <si>
    <t>61.10.1</t>
  </si>
  <si>
    <t>Послуги зв'язку Ітернетом проводовими мережами</t>
  </si>
  <si>
    <t>61.10.4</t>
  </si>
  <si>
    <t>61.20.1</t>
  </si>
  <si>
    <t>Послуги щодо радіомовлення; оригінали радіомовних передач</t>
  </si>
  <si>
    <t>60.10.1</t>
  </si>
  <si>
    <t>14.13.1</t>
  </si>
  <si>
    <t>Вироби пластмасові для будівництва; лінолеум і покриви на підлогу, тверді, не пластикові</t>
  </si>
  <si>
    <t>22.23.1</t>
  </si>
  <si>
    <t>Вапно негашене, гашене та гідравлічне</t>
  </si>
  <si>
    <t>23.52.1</t>
  </si>
  <si>
    <t>Скло листове сформоване та оброблене</t>
  </si>
  <si>
    <t>23.12.1</t>
  </si>
  <si>
    <t>Вироби господарські та декоративні керамічні (посуд столовий і кухонний з порцеляни/фарфору (23.41.11-30.00))</t>
  </si>
  <si>
    <t>23.41.1</t>
  </si>
  <si>
    <t>Клеї</t>
  </si>
  <si>
    <t>20.52.1</t>
  </si>
  <si>
    <t>Фітинги до труб чи трубок зі сталі, не литі(коліна, вузли, муфти, втулки та інші фітинги нарізні для труб і трубок зі сталі(крім виливаних фітингів)) (24.20.40-30.00)</t>
  </si>
  <si>
    <t>24.20.4</t>
  </si>
  <si>
    <t>25.94.1</t>
  </si>
  <si>
    <t>Крани, вентилі, клапани та подібні вироби до труб, котлів, резервуарів, цистерн і подібних виробів</t>
  </si>
  <si>
    <t>28.14.1</t>
  </si>
  <si>
    <t>Одяг верхній трикотажний (одяг для дітей-сиріт)</t>
  </si>
  <si>
    <t xml:space="preserve">Поточний ремонт системи опалення  </t>
  </si>
  <si>
    <t xml:space="preserve">Поточний ремонт системи водопостачання </t>
  </si>
  <si>
    <t>Послуги міського та приміського пасажирського наземного транспорту, інші(перевезення дітей до навчально-виховних закладів освіти)</t>
  </si>
  <si>
    <t xml:space="preserve">Послуги каналізаційні </t>
  </si>
  <si>
    <t>Послуги щодо технічної допомоги у сфері інформаційних технологій (заправка картриджів,тонерів, заміна фотобарабанів)</t>
  </si>
  <si>
    <t>25.73.3</t>
  </si>
  <si>
    <t>Інструменти ручні, інші (молотки та кувалди з робочими частинами з металу, шпателі, плоскогубці)(25.73.30-55.00); викрутки (25.73.30-63.00)</t>
  </si>
  <si>
    <t>Вироби з недорогоцінних металів, інші( кнопки канцелярські, скріпки,         скоби і т.ін. )</t>
  </si>
  <si>
    <t>перерозподіл коштів</t>
  </si>
  <si>
    <t>27.51.2</t>
  </si>
  <si>
    <t>Вироби канцелярські паперові(папки, швидкозшивачі, класні журнали,бланки, книги канцелярські, грамоти, щоденники, бланки атестатів та бланки свідоцтв, бланки особових рахунків )</t>
  </si>
  <si>
    <t>32.40.3</t>
  </si>
  <si>
    <t>Іграшки, інші, зокрема іграшкові музичні інструменти (іграшки для НВК)</t>
  </si>
  <si>
    <t>заборгованість станом 01.01.2015.</t>
  </si>
  <si>
    <t>Вироби кріпильні та гвинтонарізні (гринти, болти,гайки,цвяхи)</t>
  </si>
  <si>
    <t>Труби, трубки та шланги з вулканізованої ґуми (крім виготовлених з твердої ґуми)</t>
  </si>
  <si>
    <t>22.19.3</t>
  </si>
  <si>
    <t>Меблі конторські/офісні та меблі для підприємств торгівлі(столи письмові)</t>
  </si>
  <si>
    <t>Меблі для сидіння та їхні частини (стільці)</t>
  </si>
  <si>
    <t>31.00.1.</t>
  </si>
  <si>
    <t>31.01.1</t>
  </si>
  <si>
    <t>Вироби текстильні готові для домашнього господпрства (білизна постільна (13.92.12)</t>
  </si>
  <si>
    <t xml:space="preserve">Послуги мобільного зв'язку й послуги приватних мереж для систем безпроводового зв'язку </t>
  </si>
  <si>
    <t>62.09.1</t>
  </si>
  <si>
    <t>Послуги щодо встановлювання комп'ютерів та периферійного устатковання (техобслуговування комп'ютерної техніки)</t>
  </si>
  <si>
    <t>Послуги щодо консультування стосовно систем і програмного забезпечення(технічна підтримка програмного забезпечення)</t>
  </si>
  <si>
    <t>Послуги з електронного цифрового підпису</t>
  </si>
  <si>
    <t xml:space="preserve">Поточний ремонт електромереж, ремонт зовнішньої та внутрішньої електропроводки </t>
  </si>
  <si>
    <t>Поточний ремонт по заміні вікон</t>
  </si>
  <si>
    <t>Поточний ремонт ганку</t>
  </si>
  <si>
    <t>Поточний ремонт котлів твердого палива</t>
  </si>
  <si>
    <t>Поточний ремонт покрівель</t>
  </si>
  <si>
    <t>Поточний ремонт по заміні теплового лічильника</t>
  </si>
  <si>
    <t>Поточний ремонт котелень</t>
  </si>
  <si>
    <t>27.51.1</t>
  </si>
  <si>
    <t>Холодильники та морозильники; машини пральні; електроковдри; вентилятори</t>
  </si>
  <si>
    <t>Устатковання побутове неелектричне для приготування та підігрівання їжі (газові плити)</t>
  </si>
  <si>
    <t>27.52.1</t>
  </si>
  <si>
    <t>Капітальний ремонт  покрівель</t>
  </si>
  <si>
    <t>Капітальний ремонт  по заміні вікон</t>
  </si>
  <si>
    <t>Вироби канцелярські паперові (папір)</t>
  </si>
  <si>
    <t>Частини та приладдя до моторних транспортних засобів, н.в.і.у.</t>
  </si>
  <si>
    <t>Акумулятори електричні та частини до них</t>
  </si>
  <si>
    <t>27.20.2</t>
  </si>
  <si>
    <t>Прилади електричні побутові, інші, н. в. і. у.(блоки безперебійного живлення)</t>
  </si>
  <si>
    <t>Машини обчислювальні, частини та приладдя до них(придбання комплектуючих,  витратних та інших матеріалів до комп'ютерної та оргтехніки, картріджі, принтери)</t>
  </si>
  <si>
    <t>Устатковання електричне, інше, та його частини (насос циркулярний)</t>
  </si>
  <si>
    <t>27.90.1</t>
  </si>
  <si>
    <t>Поточний ремонт водопровідної мережі</t>
  </si>
  <si>
    <t>Автомобілі для перевезення не менше ніж 10 людей (29.10.30-00.00, Шкільний автобус)</t>
  </si>
  <si>
    <t>28.30.4</t>
  </si>
  <si>
    <t>Косарки для газонів, парків, спортивних майданчиків</t>
  </si>
  <si>
    <t>Машини обчислювальні, частини та приладдя до них(комп'ютерна техніка)</t>
  </si>
  <si>
    <t>Машини обчислювальні, частини та приладдя до них(придбання комплектуючих,  витратних та інших матеріалів до комп'ютерної та оргтехніки, картріджі, принтери, )</t>
  </si>
  <si>
    <t>29.10.3</t>
  </si>
  <si>
    <t>Ремонт водогону</t>
  </si>
  <si>
    <t>додаткові кошти</t>
  </si>
  <si>
    <t>зміна цільового призначення</t>
  </si>
  <si>
    <t>перерозподіл коштів; зміна цільового призначення</t>
  </si>
  <si>
    <t>04.08.2015р.</t>
  </si>
  <si>
    <t>Поточний ремонт санвузла</t>
  </si>
  <si>
    <t>ПРООН</t>
  </si>
  <si>
    <t>Рішення суду (ПП "Райагробуд")</t>
  </si>
  <si>
    <t>Придбання теплообчислювача</t>
  </si>
  <si>
    <t xml:space="preserve">Придбання котла твердопаливного </t>
  </si>
  <si>
    <t xml:space="preserve">Проведення держекспертизи </t>
  </si>
  <si>
    <t>Виготовлення робочого проекту</t>
  </si>
  <si>
    <t>на 2015 рік  із змінами</t>
  </si>
  <si>
    <t>Фанера клеєена, фанеровані панелі й подібні вироби з шаруватої деревини; плити деревностружкові й подібні плити з деревини чи з інших здерев'янілих матеріалів (дошки шкільні)</t>
  </si>
  <si>
    <t>16.21.1</t>
  </si>
  <si>
    <t>додаткові кошти (співфінасуван-ня)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</si>
</sst>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  <numFmt numFmtId="179" formatCode="[$-422]d\ mmmm\ yyyy&quot; р.&quot;"/>
    <numFmt numFmtId="180" formatCode="[$-FC19]d\ mmmm\ yyyy\ &quot;г.&quot;"/>
    <numFmt numFmtId="181" formatCode="0.0"/>
  </numFmts>
  <fonts count="4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0" fontId="1" fillId="0" borderId="0" xfId="42" applyFont="1" applyAlignment="1" applyProtection="1">
      <alignment horizontal="center" wrapText="1"/>
      <protection/>
    </xf>
    <xf numFmtId="0" fontId="1" fillId="0" borderId="10" xfId="42" applyFont="1" applyBorder="1" applyAlignment="1" applyProtection="1">
      <alignment horizontal="center" wrapText="1"/>
      <protection/>
    </xf>
    <xf numFmtId="0" fontId="12" fillId="0" borderId="0" xfId="42" applyFont="1" applyAlignment="1" applyProtection="1">
      <alignment wrapText="1"/>
      <protection/>
    </xf>
    <xf numFmtId="0" fontId="0" fillId="0" borderId="10" xfId="0" applyBorder="1" applyAlignment="1">
      <alignment horizontal="center" wrapText="1"/>
    </xf>
    <xf numFmtId="0" fontId="1" fillId="0" borderId="0" xfId="42" applyFont="1" applyAlignment="1" applyProtection="1">
      <alignment wrapText="1"/>
      <protection/>
    </xf>
    <xf numFmtId="0" fontId="1" fillId="0" borderId="16" xfId="42" applyFont="1" applyBorder="1" applyAlignment="1" applyProtection="1">
      <alignment wrapText="1"/>
      <protection/>
    </xf>
    <xf numFmtId="49" fontId="1" fillId="0" borderId="10" xfId="42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 wrapText="1"/>
    </xf>
    <xf numFmtId="0" fontId="1" fillId="0" borderId="22" xfId="42" applyFont="1" applyBorder="1" applyAlignment="1" applyProtection="1">
      <alignment wrapText="1"/>
      <protection/>
    </xf>
    <xf numFmtId="0" fontId="1" fillId="0" borderId="23" xfId="42" applyFont="1" applyBorder="1" applyAlignment="1" applyProtection="1">
      <alignment wrapText="1"/>
      <protection/>
    </xf>
    <xf numFmtId="0" fontId="1" fillId="0" borderId="24" xfId="42" applyFont="1" applyBorder="1" applyAlignment="1" applyProtection="1">
      <alignment wrapText="1"/>
      <protection/>
    </xf>
    <xf numFmtId="0" fontId="1" fillId="33" borderId="11" xfId="42" applyFont="1" applyFill="1" applyBorder="1" applyAlignment="1" applyProtection="1">
      <alignment wrapText="1"/>
      <protection/>
    </xf>
    <xf numFmtId="0" fontId="1" fillId="33" borderId="19" xfId="42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3" xfId="42" applyFont="1" applyBorder="1" applyAlignment="1" applyProtection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1" fillId="33" borderId="10" xfId="42" applyFont="1" applyFill="1" applyBorder="1" applyAlignment="1" applyProtection="1">
      <alignment wrapText="1"/>
      <protection/>
    </xf>
    <xf numFmtId="0" fontId="12" fillId="33" borderId="10" xfId="42" applyFont="1" applyFill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 wrapText="1"/>
    </xf>
    <xf numFmtId="0" fontId="1" fillId="33" borderId="11" xfId="42" applyFont="1" applyFill="1" applyBorder="1" applyAlignment="1" applyProtection="1">
      <alignment horizontal="center"/>
      <protection/>
    </xf>
    <xf numFmtId="0" fontId="1" fillId="33" borderId="10" xfId="42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32.40.3" TargetMode="External" /><Relationship Id="rId2" Type="http://schemas.openxmlformats.org/officeDocument/2006/relationships/hyperlink" Target="http://dkpp.rv.ua/index.php?level=22.19.3" TargetMode="External" /><Relationship Id="rId3" Type="http://schemas.openxmlformats.org/officeDocument/2006/relationships/hyperlink" Target="http://dkpp.rv.ua/index.php?level=31.01.1" TargetMode="External" /><Relationship Id="rId4" Type="http://schemas.openxmlformats.org/officeDocument/2006/relationships/hyperlink" Target="http://dkpp.rv.ua/index.php?level=31.00.1" TargetMode="External" /><Relationship Id="rId5" Type="http://schemas.openxmlformats.org/officeDocument/2006/relationships/hyperlink" Target="http://dkpp.rv.ua/index.php?level=62.09.1" TargetMode="External" /><Relationship Id="rId6" Type="http://schemas.openxmlformats.org/officeDocument/2006/relationships/hyperlink" Target="http://dkpp.rv.ua/index.php?level=27.51.1" TargetMode="External" /><Relationship Id="rId7" Type="http://schemas.openxmlformats.org/officeDocument/2006/relationships/hyperlink" Target="http://dkpp.rv.ua/index.php?level=27.52.1" TargetMode="External" /><Relationship Id="rId8" Type="http://schemas.openxmlformats.org/officeDocument/2006/relationships/hyperlink" Target="http://dkpp.rv.ua/index.php?level=27.51.2" TargetMode="External" /><Relationship Id="rId9" Type="http://schemas.openxmlformats.org/officeDocument/2006/relationships/hyperlink" Target="http://dkpp.rv.ua/index.php?level=26.20.1" TargetMode="External" /><Relationship Id="rId10" Type="http://schemas.openxmlformats.org/officeDocument/2006/relationships/hyperlink" Target="http://dkpp.rv.ua/index.php?level=27.90.1" TargetMode="External" /><Relationship Id="rId11" Type="http://schemas.openxmlformats.org/officeDocument/2006/relationships/hyperlink" Target="http://dkpp.rv.ua/index.php?level=26.20.1" TargetMode="External" /><Relationship Id="rId12" Type="http://schemas.openxmlformats.org/officeDocument/2006/relationships/hyperlink" Target="http://dkpp.rv.ua/index.php?level=26.20.1" TargetMode="External" /><Relationship Id="rId13" Type="http://schemas.openxmlformats.org/officeDocument/2006/relationships/hyperlink" Target="http://dkpp.rv.ua/index.php?level=28.30.40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view="pageBreakPreview" zoomScaleSheetLayoutView="100" zoomScalePageLayoutView="0" workbookViewId="0" topLeftCell="A145">
      <selection activeCell="E133" sqref="E133:E141"/>
    </sheetView>
  </sheetViews>
  <sheetFormatPr defaultColWidth="9.00390625" defaultRowHeight="12.75"/>
  <cols>
    <col min="2" max="2" width="32.25390625" style="0" customWidth="1"/>
    <col min="3" max="3" width="18.25390625" style="0" customWidth="1"/>
    <col min="4" max="4" width="26.875" style="0" customWidth="1"/>
    <col min="5" max="5" width="17.00390625" style="0" customWidth="1"/>
    <col min="6" max="6" width="18.75390625" style="0" customWidth="1"/>
    <col min="7" max="7" width="15.25390625" style="0" customWidth="1"/>
  </cols>
  <sheetData>
    <row r="1" spans="1:7" ht="15">
      <c r="A1" s="1"/>
      <c r="B1" s="1"/>
      <c r="C1" s="1"/>
      <c r="E1" s="74"/>
      <c r="F1" s="74"/>
      <c r="G1" s="74"/>
    </row>
    <row r="2" spans="1:7" ht="15">
      <c r="A2" s="1"/>
      <c r="B2" s="1"/>
      <c r="C2" s="1"/>
      <c r="E2" s="74"/>
      <c r="F2" s="74"/>
      <c r="G2" s="74"/>
    </row>
    <row r="3" spans="1:7" ht="15">
      <c r="A3" s="1"/>
      <c r="B3" s="1"/>
      <c r="C3" s="1"/>
      <c r="E3" s="74"/>
      <c r="F3" s="74"/>
      <c r="G3" s="74"/>
    </row>
    <row r="4" spans="1:7" ht="15">
      <c r="A4" s="1"/>
      <c r="B4" s="1"/>
      <c r="C4" s="1"/>
      <c r="E4" s="74"/>
      <c r="F4" s="74"/>
      <c r="G4" s="74"/>
    </row>
    <row r="6" spans="1:10" ht="18">
      <c r="A6" s="76" t="s">
        <v>14</v>
      </c>
      <c r="B6" s="76"/>
      <c r="C6" s="76"/>
      <c r="D6" s="76"/>
      <c r="E6" s="76"/>
      <c r="F6" s="76"/>
      <c r="G6" s="76"/>
      <c r="H6" s="4"/>
      <c r="I6" s="4"/>
      <c r="J6" s="4"/>
    </row>
    <row r="7" spans="1:7" ht="16.5" customHeight="1">
      <c r="A7" s="76" t="s">
        <v>215</v>
      </c>
      <c r="B7" s="76"/>
      <c r="C7" s="76"/>
      <c r="D7" s="76"/>
      <c r="E7" s="76"/>
      <c r="F7" s="76"/>
      <c r="G7" s="76"/>
    </row>
    <row r="8" spans="1:10" ht="24.75" customHeight="1">
      <c r="A8" s="77" t="s">
        <v>11</v>
      </c>
      <c r="B8" s="77"/>
      <c r="C8" s="77"/>
      <c r="D8" s="77"/>
      <c r="E8" s="77"/>
      <c r="F8" s="77"/>
      <c r="G8" s="77"/>
      <c r="H8" s="2"/>
      <c r="I8" s="2"/>
      <c r="J8" s="2"/>
    </row>
    <row r="9" spans="1:10" ht="12.75">
      <c r="A9" s="75" t="s">
        <v>2</v>
      </c>
      <c r="B9" s="75"/>
      <c r="C9" s="75"/>
      <c r="D9" s="75"/>
      <c r="E9" s="75"/>
      <c r="F9" s="75"/>
      <c r="G9" s="75"/>
      <c r="H9" s="3"/>
      <c r="I9" s="3"/>
      <c r="J9" s="3"/>
    </row>
    <row r="10" ht="13.5" thickBot="1"/>
    <row r="11" spans="1:7" ht="15.75" customHeight="1">
      <c r="A11" s="78" t="s">
        <v>23</v>
      </c>
      <c r="B11" s="83" t="s">
        <v>3</v>
      </c>
      <c r="C11" s="84"/>
      <c r="D11" s="84"/>
      <c r="E11" s="84"/>
      <c r="F11" s="84"/>
      <c r="G11" s="85"/>
    </row>
    <row r="12" spans="1:10" ht="63.75" thickBot="1">
      <c r="A12" s="79"/>
      <c r="B12" s="6" t="s">
        <v>16</v>
      </c>
      <c r="C12" s="6" t="s">
        <v>17</v>
      </c>
      <c r="D12" s="6" t="s">
        <v>4</v>
      </c>
      <c r="E12" s="6" t="s">
        <v>5</v>
      </c>
      <c r="F12" s="24" t="s">
        <v>19</v>
      </c>
      <c r="G12" s="7" t="s">
        <v>6</v>
      </c>
      <c r="J12" t="s">
        <v>0</v>
      </c>
    </row>
    <row r="13" spans="1:7" ht="16.5" thickBot="1">
      <c r="A13" s="8">
        <v>1</v>
      </c>
      <c r="B13" s="9">
        <v>2</v>
      </c>
      <c r="C13" s="9">
        <v>3</v>
      </c>
      <c r="D13" s="9">
        <v>4</v>
      </c>
      <c r="E13" s="9">
        <v>5</v>
      </c>
      <c r="F13" s="25">
        <v>6</v>
      </c>
      <c r="G13" s="10">
        <v>7</v>
      </c>
    </row>
    <row r="14" spans="1:7" ht="55.5" customHeight="1">
      <c r="A14" s="11">
        <v>1</v>
      </c>
      <c r="B14" s="13" t="s">
        <v>28</v>
      </c>
      <c r="C14" s="14">
        <v>2210</v>
      </c>
      <c r="D14" s="14" t="s">
        <v>18</v>
      </c>
      <c r="E14" s="49">
        <f>6400+1000+13000+250+75+900+33.3+2500</f>
        <v>24158.3</v>
      </c>
      <c r="F14" s="14" t="s">
        <v>29</v>
      </c>
      <c r="G14" s="38"/>
    </row>
    <row r="15" spans="1:7" ht="55.5" customHeight="1">
      <c r="A15" s="11">
        <f>A14+1</f>
        <v>2</v>
      </c>
      <c r="B15" s="13" t="s">
        <v>188</v>
      </c>
      <c r="C15" s="14">
        <v>2210</v>
      </c>
      <c r="D15" s="14" t="s">
        <v>18</v>
      </c>
      <c r="E15" s="49">
        <f>3844+3782+76+4800+2500</f>
        <v>15002</v>
      </c>
      <c r="F15" s="5" t="s">
        <v>29</v>
      </c>
      <c r="G15" s="53" t="s">
        <v>161</v>
      </c>
    </row>
    <row r="16" spans="1:7" ht="105">
      <c r="A16" s="11">
        <f aca="true" t="shared" si="0" ref="A16:A79">A15+1</f>
        <v>3</v>
      </c>
      <c r="B16" s="13" t="s">
        <v>32</v>
      </c>
      <c r="C16" s="14">
        <v>2210</v>
      </c>
      <c r="D16" s="14" t="s">
        <v>18</v>
      </c>
      <c r="E16" s="42">
        <f>105+208+24</f>
        <v>337</v>
      </c>
      <c r="F16" s="5" t="s">
        <v>30</v>
      </c>
      <c r="G16" s="35"/>
    </row>
    <row r="17" spans="1:7" ht="105.75" customHeight="1">
      <c r="A17" s="11">
        <f t="shared" si="0"/>
        <v>4</v>
      </c>
      <c r="B17" s="13" t="s">
        <v>32</v>
      </c>
      <c r="C17" s="14">
        <v>2210</v>
      </c>
      <c r="D17" s="14" t="s">
        <v>18</v>
      </c>
      <c r="E17" s="42">
        <f>137.5+156+70+67.5+150+140+450+864</f>
        <v>2035</v>
      </c>
      <c r="F17" s="5" t="s">
        <v>30</v>
      </c>
      <c r="G17" s="53" t="s">
        <v>161</v>
      </c>
    </row>
    <row r="18" spans="1:7" ht="60" customHeight="1">
      <c r="A18" s="11">
        <f t="shared" si="0"/>
        <v>5</v>
      </c>
      <c r="B18" s="13" t="s">
        <v>155</v>
      </c>
      <c r="C18" s="14">
        <v>2210</v>
      </c>
      <c r="D18" s="14" t="s">
        <v>18</v>
      </c>
      <c r="E18" s="42">
        <v>23</v>
      </c>
      <c r="F18" s="5" t="s">
        <v>31</v>
      </c>
      <c r="G18" s="35"/>
    </row>
    <row r="19" spans="1:7" ht="60" customHeight="1">
      <c r="A19" s="11">
        <f t="shared" si="0"/>
        <v>6</v>
      </c>
      <c r="B19" s="13" t="s">
        <v>155</v>
      </c>
      <c r="C19" s="14">
        <v>2210</v>
      </c>
      <c r="D19" s="14" t="s">
        <v>18</v>
      </c>
      <c r="E19" s="42">
        <f>90+58+83+70+45</f>
        <v>346</v>
      </c>
      <c r="F19" s="5" t="s">
        <v>31</v>
      </c>
      <c r="G19" s="53" t="s">
        <v>161</v>
      </c>
    </row>
    <row r="20" spans="1:7" ht="123.75" customHeight="1">
      <c r="A20" s="11">
        <f t="shared" si="0"/>
        <v>7</v>
      </c>
      <c r="B20" s="15" t="s">
        <v>158</v>
      </c>
      <c r="C20" s="14">
        <v>2210</v>
      </c>
      <c r="D20" s="14" t="s">
        <v>18</v>
      </c>
      <c r="E20" s="42">
        <f>3500+1500+750+1500+6000+990+180+250+200+25+40</f>
        <v>14935</v>
      </c>
      <c r="F20" s="5" t="s">
        <v>29</v>
      </c>
      <c r="G20" s="35"/>
    </row>
    <row r="21" spans="1:7" ht="123.75" customHeight="1">
      <c r="A21" s="11">
        <f t="shared" si="0"/>
        <v>8</v>
      </c>
      <c r="B21" s="15" t="s">
        <v>158</v>
      </c>
      <c r="C21" s="14">
        <v>2210</v>
      </c>
      <c r="D21" s="14" t="s">
        <v>18</v>
      </c>
      <c r="E21" s="42">
        <f>250+10+75+100+80+250</f>
        <v>765</v>
      </c>
      <c r="F21" s="5" t="s">
        <v>29</v>
      </c>
      <c r="G21" s="53" t="s">
        <v>161</v>
      </c>
    </row>
    <row r="22" spans="1:7" ht="66" customHeight="1">
      <c r="A22" s="11">
        <f t="shared" si="0"/>
        <v>9</v>
      </c>
      <c r="B22" s="52" t="s">
        <v>160</v>
      </c>
      <c r="C22" s="14">
        <v>2210</v>
      </c>
      <c r="D22" s="14" t="s">
        <v>18</v>
      </c>
      <c r="E22" s="42">
        <v>10000</v>
      </c>
      <c r="F22" s="5" t="s">
        <v>159</v>
      </c>
      <c r="G22" s="35"/>
    </row>
    <row r="23" spans="1:7" ht="30.75" customHeight="1">
      <c r="A23" s="11">
        <f t="shared" si="0"/>
        <v>10</v>
      </c>
      <c r="B23" s="15" t="s">
        <v>40</v>
      </c>
      <c r="C23" s="14">
        <v>2210</v>
      </c>
      <c r="D23" s="14" t="s">
        <v>18</v>
      </c>
      <c r="E23" s="42">
        <f>25000+12000+1500+5000+1000</f>
        <v>44500</v>
      </c>
      <c r="F23" s="5" t="s">
        <v>41</v>
      </c>
      <c r="G23" s="35"/>
    </row>
    <row r="24" spans="1:7" ht="48.75" customHeight="1">
      <c r="A24" s="11">
        <f t="shared" si="0"/>
        <v>11</v>
      </c>
      <c r="B24" s="15" t="s">
        <v>43</v>
      </c>
      <c r="C24" s="14">
        <v>2210</v>
      </c>
      <c r="D24" s="14" t="s">
        <v>18</v>
      </c>
      <c r="E24" s="42">
        <f>10000+350</f>
        <v>10350</v>
      </c>
      <c r="F24" s="5" t="s">
        <v>42</v>
      </c>
      <c r="G24" s="35"/>
    </row>
    <row r="25" spans="1:7" ht="48.75" customHeight="1">
      <c r="A25" s="11">
        <f t="shared" si="0"/>
        <v>12</v>
      </c>
      <c r="B25" s="15" t="s">
        <v>43</v>
      </c>
      <c r="C25" s="14">
        <v>2210</v>
      </c>
      <c r="D25" s="14" t="s">
        <v>18</v>
      </c>
      <c r="E25" s="42">
        <v>17</v>
      </c>
      <c r="F25" s="5" t="s">
        <v>42</v>
      </c>
      <c r="G25" s="53" t="s">
        <v>161</v>
      </c>
    </row>
    <row r="26" spans="1:7" ht="48.75" customHeight="1">
      <c r="A26" s="11">
        <f t="shared" si="0"/>
        <v>13</v>
      </c>
      <c r="B26" s="15" t="s">
        <v>39</v>
      </c>
      <c r="C26" s="14">
        <v>2210</v>
      </c>
      <c r="D26" s="14" t="s">
        <v>18</v>
      </c>
      <c r="E26" s="42">
        <f>200+35+500</f>
        <v>735</v>
      </c>
      <c r="F26" s="5" t="s">
        <v>38</v>
      </c>
      <c r="G26" s="53"/>
    </row>
    <row r="27" spans="1:7" ht="48.75" customHeight="1">
      <c r="A27" s="11">
        <f t="shared" si="0"/>
        <v>14</v>
      </c>
      <c r="B27" s="15" t="s">
        <v>39</v>
      </c>
      <c r="C27" s="14">
        <v>2210</v>
      </c>
      <c r="D27" s="14" t="s">
        <v>18</v>
      </c>
      <c r="E27" s="42">
        <v>500</v>
      </c>
      <c r="F27" s="5" t="s">
        <v>38</v>
      </c>
      <c r="G27" s="53" t="s">
        <v>161</v>
      </c>
    </row>
    <row r="28" spans="1:7" ht="30" customHeight="1">
      <c r="A28" s="11">
        <f t="shared" si="0"/>
        <v>15</v>
      </c>
      <c r="B28" s="15" t="s">
        <v>10</v>
      </c>
      <c r="C28" s="14">
        <v>2210</v>
      </c>
      <c r="D28" s="14" t="s">
        <v>18</v>
      </c>
      <c r="E28" s="42">
        <f>25000-9900</f>
        <v>15100</v>
      </c>
      <c r="F28" s="5" t="s">
        <v>44</v>
      </c>
      <c r="G28" s="57" t="s">
        <v>156</v>
      </c>
    </row>
    <row r="29" spans="1:7" ht="65.25" customHeight="1">
      <c r="A29" s="11">
        <f t="shared" si="0"/>
        <v>16</v>
      </c>
      <c r="B29" s="15" t="s">
        <v>145</v>
      </c>
      <c r="C29" s="14">
        <v>2210</v>
      </c>
      <c r="D29" s="14" t="s">
        <v>18</v>
      </c>
      <c r="E29" s="42">
        <v>70</v>
      </c>
      <c r="F29" s="34" t="s">
        <v>146</v>
      </c>
      <c r="G29" s="53" t="s">
        <v>161</v>
      </c>
    </row>
    <row r="30" spans="1:7" ht="65.25" customHeight="1">
      <c r="A30" s="11">
        <f t="shared" si="0"/>
        <v>17</v>
      </c>
      <c r="B30" s="54" t="s">
        <v>163</v>
      </c>
      <c r="C30" s="14">
        <v>2210</v>
      </c>
      <c r="D30" s="14" t="s">
        <v>18</v>
      </c>
      <c r="E30" s="42">
        <f>105+22</f>
        <v>127</v>
      </c>
      <c r="F30" s="34" t="s">
        <v>164</v>
      </c>
      <c r="G30" s="53" t="s">
        <v>161</v>
      </c>
    </row>
    <row r="31" spans="1:7" ht="93" customHeight="1">
      <c r="A31" s="11">
        <f t="shared" si="0"/>
        <v>18</v>
      </c>
      <c r="B31" s="15" t="s">
        <v>142</v>
      </c>
      <c r="C31" s="14">
        <v>2210</v>
      </c>
      <c r="D31" s="14" t="s">
        <v>18</v>
      </c>
      <c r="E31" s="42">
        <v>1796.7</v>
      </c>
      <c r="F31" s="34" t="s">
        <v>143</v>
      </c>
      <c r="G31" s="35"/>
    </row>
    <row r="32" spans="1:7" ht="55.5" customHeight="1">
      <c r="A32" s="11">
        <f t="shared" si="0"/>
        <v>19</v>
      </c>
      <c r="B32" s="15" t="s">
        <v>162</v>
      </c>
      <c r="C32" s="14">
        <v>2210</v>
      </c>
      <c r="D32" s="14" t="s">
        <v>18</v>
      </c>
      <c r="E32" s="42">
        <v>197</v>
      </c>
      <c r="F32" s="34" t="s">
        <v>144</v>
      </c>
      <c r="G32" s="53" t="s">
        <v>161</v>
      </c>
    </row>
    <row r="33" spans="1:7" ht="51.75" customHeight="1">
      <c r="A33" s="11">
        <f t="shared" si="0"/>
        <v>20</v>
      </c>
      <c r="B33" s="12" t="s">
        <v>46</v>
      </c>
      <c r="C33" s="14">
        <v>2210</v>
      </c>
      <c r="D33" s="14" t="s">
        <v>18</v>
      </c>
      <c r="E33" s="42">
        <f>3500+5000</f>
        <v>8500</v>
      </c>
      <c r="F33" s="5" t="s">
        <v>47</v>
      </c>
      <c r="G33" s="57" t="s">
        <v>156</v>
      </c>
    </row>
    <row r="34" spans="1:7" ht="58.5" customHeight="1">
      <c r="A34" s="11">
        <f t="shared" si="0"/>
        <v>21</v>
      </c>
      <c r="B34" s="12" t="s">
        <v>134</v>
      </c>
      <c r="C34" s="14">
        <v>2210</v>
      </c>
      <c r="D34" s="14" t="s">
        <v>18</v>
      </c>
      <c r="E34" s="42">
        <v>15000</v>
      </c>
      <c r="F34" s="5" t="s">
        <v>135</v>
      </c>
      <c r="G34" s="35"/>
    </row>
    <row r="35" spans="1:7" ht="58.5" customHeight="1">
      <c r="A35" s="11">
        <f t="shared" si="0"/>
        <v>22</v>
      </c>
      <c r="B35" s="12" t="s">
        <v>136</v>
      </c>
      <c r="C35" s="14">
        <v>2210</v>
      </c>
      <c r="D35" s="14" t="s">
        <v>18</v>
      </c>
      <c r="E35" s="42">
        <v>5000</v>
      </c>
      <c r="F35" s="34" t="s">
        <v>137</v>
      </c>
      <c r="G35" s="35"/>
    </row>
    <row r="36" spans="1:7" ht="38.25" customHeight="1">
      <c r="A36" s="11">
        <f t="shared" si="0"/>
        <v>23</v>
      </c>
      <c r="B36" s="12" t="s">
        <v>48</v>
      </c>
      <c r="C36" s="14">
        <v>2210</v>
      </c>
      <c r="D36" s="14" t="s">
        <v>18</v>
      </c>
      <c r="E36" s="42">
        <f>85585+1807</f>
        <v>87392</v>
      </c>
      <c r="F36" s="5" t="s">
        <v>49</v>
      </c>
      <c r="G36" s="35"/>
    </row>
    <row r="37" spans="1:7" ht="38.25" customHeight="1">
      <c r="A37" s="11">
        <f t="shared" si="0"/>
        <v>24</v>
      </c>
      <c r="B37" s="12" t="s">
        <v>140</v>
      </c>
      <c r="C37" s="14">
        <v>2210</v>
      </c>
      <c r="D37" s="14" t="s">
        <v>18</v>
      </c>
      <c r="E37" s="42">
        <v>160</v>
      </c>
      <c r="F37" s="5" t="s">
        <v>141</v>
      </c>
      <c r="G37" s="53" t="s">
        <v>161</v>
      </c>
    </row>
    <row r="38" spans="1:7" ht="84" customHeight="1">
      <c r="A38" s="11">
        <f t="shared" si="0"/>
        <v>25</v>
      </c>
      <c r="B38" s="12" t="s">
        <v>138</v>
      </c>
      <c r="C38" s="14">
        <v>2210</v>
      </c>
      <c r="D38" s="14" t="s">
        <v>18</v>
      </c>
      <c r="E38" s="42">
        <f>55000-25000</f>
        <v>30000</v>
      </c>
      <c r="F38" s="34" t="s">
        <v>139</v>
      </c>
      <c r="G38" s="57" t="s">
        <v>156</v>
      </c>
    </row>
    <row r="39" spans="1:7" ht="42" customHeight="1">
      <c r="A39" s="11">
        <f t="shared" si="0"/>
        <v>26</v>
      </c>
      <c r="B39" s="12" t="s">
        <v>53</v>
      </c>
      <c r="C39" s="14">
        <v>2210</v>
      </c>
      <c r="D39" s="14" t="s">
        <v>18</v>
      </c>
      <c r="E39" s="42">
        <f>30000-10000</f>
        <v>20000</v>
      </c>
      <c r="F39" s="34" t="s">
        <v>54</v>
      </c>
      <c r="G39" s="57" t="s">
        <v>156</v>
      </c>
    </row>
    <row r="40" spans="1:7" ht="67.5" customHeight="1">
      <c r="A40" s="11">
        <f t="shared" si="0"/>
        <v>27</v>
      </c>
      <c r="B40" s="12" t="s">
        <v>189</v>
      </c>
      <c r="C40" s="14">
        <v>2210</v>
      </c>
      <c r="D40" s="14" t="s">
        <v>18</v>
      </c>
      <c r="E40" s="42">
        <f>400+10000</f>
        <v>10400</v>
      </c>
      <c r="F40" s="5" t="s">
        <v>55</v>
      </c>
      <c r="G40" s="35"/>
    </row>
    <row r="41" spans="1:7" ht="85.5" customHeight="1">
      <c r="A41" s="11">
        <f t="shared" si="0"/>
        <v>28</v>
      </c>
      <c r="B41" s="12" t="s">
        <v>57</v>
      </c>
      <c r="C41" s="14">
        <v>2210</v>
      </c>
      <c r="D41" s="14" t="s">
        <v>18</v>
      </c>
      <c r="E41" s="42">
        <v>1000</v>
      </c>
      <c r="F41" s="5" t="s">
        <v>56</v>
      </c>
      <c r="G41" s="35"/>
    </row>
    <row r="42" spans="1:7" ht="96.75" customHeight="1">
      <c r="A42" s="11">
        <f t="shared" si="0"/>
        <v>29</v>
      </c>
      <c r="B42" s="12" t="s">
        <v>59</v>
      </c>
      <c r="C42" s="14">
        <v>2210</v>
      </c>
      <c r="D42" s="14" t="s">
        <v>18</v>
      </c>
      <c r="E42" s="42">
        <v>4000</v>
      </c>
      <c r="F42" s="5" t="s">
        <v>58</v>
      </c>
      <c r="G42" s="35"/>
    </row>
    <row r="43" spans="1:7" ht="45" customHeight="1">
      <c r="A43" s="11">
        <f t="shared" si="0"/>
        <v>30</v>
      </c>
      <c r="B43" s="12" t="s">
        <v>190</v>
      </c>
      <c r="C43" s="14">
        <v>2210</v>
      </c>
      <c r="D43" s="14" t="s">
        <v>18</v>
      </c>
      <c r="E43" s="42">
        <v>2100</v>
      </c>
      <c r="F43" s="5" t="s">
        <v>191</v>
      </c>
      <c r="G43" s="35"/>
    </row>
    <row r="44" spans="1:7" ht="58.5" customHeight="1">
      <c r="A44" s="11">
        <f t="shared" si="0"/>
        <v>31</v>
      </c>
      <c r="B44" s="12" t="s">
        <v>61</v>
      </c>
      <c r="C44" s="14">
        <v>2210</v>
      </c>
      <c r="D44" s="5" t="s">
        <v>18</v>
      </c>
      <c r="E44" s="42">
        <v>3000</v>
      </c>
      <c r="F44" s="5" t="s">
        <v>60</v>
      </c>
      <c r="G44" s="35"/>
    </row>
    <row r="45" spans="1:7" ht="61.5" customHeight="1">
      <c r="A45" s="11">
        <f t="shared" si="0"/>
        <v>32</v>
      </c>
      <c r="B45" s="12" t="s">
        <v>147</v>
      </c>
      <c r="C45" s="14">
        <v>2210</v>
      </c>
      <c r="D45" s="14" t="s">
        <v>18</v>
      </c>
      <c r="E45" s="42">
        <v>30000</v>
      </c>
      <c r="F45" s="5" t="s">
        <v>131</v>
      </c>
      <c r="G45" s="35"/>
    </row>
    <row r="46" spans="1:7" ht="100.5" customHeight="1">
      <c r="A46" s="11">
        <f t="shared" si="0"/>
        <v>33</v>
      </c>
      <c r="B46" s="23" t="s">
        <v>154</v>
      </c>
      <c r="C46" s="5">
        <v>2210</v>
      </c>
      <c r="D46" s="5" t="s">
        <v>18</v>
      </c>
      <c r="E46" s="43">
        <v>34</v>
      </c>
      <c r="F46" s="19" t="s">
        <v>153</v>
      </c>
      <c r="G46" s="53" t="s">
        <v>161</v>
      </c>
    </row>
    <row r="47" spans="1:7" ht="42.75" customHeight="1">
      <c r="A47" s="11">
        <f t="shared" si="0"/>
        <v>34</v>
      </c>
      <c r="B47" s="23" t="s">
        <v>51</v>
      </c>
      <c r="C47" s="28">
        <v>2210</v>
      </c>
      <c r="D47" s="28" t="s">
        <v>18</v>
      </c>
      <c r="E47" s="43">
        <f>20000-10000</f>
        <v>10000</v>
      </c>
      <c r="F47" s="45" t="s">
        <v>52</v>
      </c>
      <c r="G47" s="57" t="s">
        <v>156</v>
      </c>
    </row>
    <row r="48" spans="1:7" ht="72" customHeight="1">
      <c r="A48" s="11">
        <f t="shared" si="0"/>
        <v>35</v>
      </c>
      <c r="B48" s="12" t="s">
        <v>169</v>
      </c>
      <c r="C48" s="5">
        <v>2210</v>
      </c>
      <c r="D48" s="5" t="s">
        <v>18</v>
      </c>
      <c r="E48" s="42">
        <f>10000-5000</f>
        <v>5000</v>
      </c>
      <c r="F48" s="34" t="s">
        <v>50</v>
      </c>
      <c r="G48" s="57" t="s">
        <v>156</v>
      </c>
    </row>
    <row r="49" spans="1:7" ht="63" customHeight="1">
      <c r="A49" s="11">
        <f t="shared" si="0"/>
        <v>36</v>
      </c>
      <c r="B49" s="54" t="s">
        <v>165</v>
      </c>
      <c r="C49" s="5">
        <v>2210</v>
      </c>
      <c r="D49" s="5" t="s">
        <v>18</v>
      </c>
      <c r="E49" s="42">
        <f>30000-15000</f>
        <v>15000</v>
      </c>
      <c r="F49" s="56" t="s">
        <v>168</v>
      </c>
      <c r="G49" s="57" t="s">
        <v>156</v>
      </c>
    </row>
    <row r="50" spans="1:7" ht="57" customHeight="1">
      <c r="A50" s="11">
        <f t="shared" si="0"/>
        <v>37</v>
      </c>
      <c r="B50" s="58" t="s">
        <v>166</v>
      </c>
      <c r="C50" s="5">
        <v>2210</v>
      </c>
      <c r="D50" s="5" t="s">
        <v>18</v>
      </c>
      <c r="E50" s="42">
        <f>20000-10000</f>
        <v>10000</v>
      </c>
      <c r="F50" s="50" t="s">
        <v>167</v>
      </c>
      <c r="G50" s="57" t="s">
        <v>156</v>
      </c>
    </row>
    <row r="51" spans="1:7" ht="109.5" customHeight="1">
      <c r="A51" s="11">
        <f t="shared" si="0"/>
        <v>38</v>
      </c>
      <c r="B51" s="59" t="s">
        <v>201</v>
      </c>
      <c r="C51" s="5">
        <v>2210</v>
      </c>
      <c r="D51" s="5" t="s">
        <v>18</v>
      </c>
      <c r="E51" s="42">
        <f>30000+500+9700</f>
        <v>40200</v>
      </c>
      <c r="F51" s="51" t="s">
        <v>45</v>
      </c>
      <c r="G51" s="53"/>
    </row>
    <row r="52" spans="1:7" ht="114" customHeight="1">
      <c r="A52" s="11">
        <f t="shared" si="0"/>
        <v>39</v>
      </c>
      <c r="B52" s="59" t="s">
        <v>193</v>
      </c>
      <c r="C52" s="14">
        <v>2210</v>
      </c>
      <c r="D52" s="5" t="s">
        <v>18</v>
      </c>
      <c r="E52" s="42">
        <f>800+270+750</f>
        <v>1820</v>
      </c>
      <c r="F52" s="51" t="s">
        <v>45</v>
      </c>
      <c r="G52" s="53" t="s">
        <v>161</v>
      </c>
    </row>
    <row r="53" spans="1:7" ht="60.75" customHeight="1">
      <c r="A53" s="11">
        <f t="shared" si="0"/>
        <v>40</v>
      </c>
      <c r="B53" s="58" t="s">
        <v>192</v>
      </c>
      <c r="C53" s="5">
        <v>2210</v>
      </c>
      <c r="D53" s="5" t="s">
        <v>18</v>
      </c>
      <c r="E53" s="42">
        <v>80</v>
      </c>
      <c r="F53" s="51" t="s">
        <v>157</v>
      </c>
      <c r="G53" s="53" t="s">
        <v>161</v>
      </c>
    </row>
    <row r="54" spans="1:7" ht="60.75" customHeight="1">
      <c r="A54" s="11">
        <f t="shared" si="0"/>
        <v>41</v>
      </c>
      <c r="B54" s="55" t="s">
        <v>194</v>
      </c>
      <c r="C54" s="5">
        <v>2210</v>
      </c>
      <c r="D54" s="5" t="s">
        <v>18</v>
      </c>
      <c r="E54" s="43">
        <v>2600</v>
      </c>
      <c r="F54" s="51" t="s">
        <v>195</v>
      </c>
      <c r="G54" s="53" t="s">
        <v>161</v>
      </c>
    </row>
    <row r="55" spans="1:7" ht="66.75" customHeight="1" thickBot="1">
      <c r="A55" s="11">
        <f t="shared" si="0"/>
        <v>42</v>
      </c>
      <c r="B55" s="61" t="s">
        <v>132</v>
      </c>
      <c r="C55" s="19">
        <v>2210</v>
      </c>
      <c r="D55" s="19" t="s">
        <v>18</v>
      </c>
      <c r="E55" s="43">
        <v>20000</v>
      </c>
      <c r="F55" s="62" t="s">
        <v>133</v>
      </c>
      <c r="G55" s="36"/>
    </row>
    <row r="56" spans="1:7" ht="50.25" customHeight="1" thickBot="1">
      <c r="A56" s="11">
        <f t="shared" si="0"/>
        <v>43</v>
      </c>
      <c r="B56" s="39" t="s">
        <v>13</v>
      </c>
      <c r="C56" s="9">
        <v>2210</v>
      </c>
      <c r="D56" s="30"/>
      <c r="E56" s="44">
        <f>SUM(E14:E55)</f>
        <v>462280</v>
      </c>
      <c r="F56" s="9"/>
      <c r="G56" s="10"/>
    </row>
    <row r="57" spans="1:7" ht="51.75" customHeight="1" thickBot="1">
      <c r="A57" s="11">
        <f t="shared" si="0"/>
        <v>44</v>
      </c>
      <c r="B57" s="27" t="s">
        <v>63</v>
      </c>
      <c r="C57" s="28">
        <v>2220</v>
      </c>
      <c r="D57" s="28" t="s">
        <v>18</v>
      </c>
      <c r="E57" s="46">
        <v>5000</v>
      </c>
      <c r="F57" s="28" t="s">
        <v>62</v>
      </c>
      <c r="G57" s="28"/>
    </row>
    <row r="58" spans="1:7" ht="36" customHeight="1" thickBot="1">
      <c r="A58" s="11">
        <f t="shared" si="0"/>
        <v>45</v>
      </c>
      <c r="B58" s="29" t="s">
        <v>13</v>
      </c>
      <c r="C58" s="9">
        <v>2220</v>
      </c>
      <c r="D58" s="30"/>
      <c r="E58" s="44">
        <f>E57</f>
        <v>5000</v>
      </c>
      <c r="F58" s="30"/>
      <c r="G58" s="31"/>
    </row>
    <row r="59" spans="1:7" ht="64.5" customHeight="1">
      <c r="A59" s="11">
        <f t="shared" si="0"/>
        <v>46</v>
      </c>
      <c r="B59" s="13" t="s">
        <v>64</v>
      </c>
      <c r="C59" s="14">
        <v>2230</v>
      </c>
      <c r="D59" s="14" t="s">
        <v>18</v>
      </c>
      <c r="E59" s="49">
        <f>94830.2-19892.23</f>
        <v>74937.97</v>
      </c>
      <c r="F59" s="33" t="s">
        <v>87</v>
      </c>
      <c r="G59" s="57" t="s">
        <v>156</v>
      </c>
    </row>
    <row r="60" spans="1:7" ht="91.5" customHeight="1">
      <c r="A60" s="11">
        <f t="shared" si="0"/>
        <v>47</v>
      </c>
      <c r="B60" s="15" t="s">
        <v>65</v>
      </c>
      <c r="C60" s="14">
        <v>2230</v>
      </c>
      <c r="D60" s="14" t="s">
        <v>18</v>
      </c>
      <c r="E60" s="42">
        <f>134990-28316.42</f>
        <v>106673.58</v>
      </c>
      <c r="F60" s="5" t="s">
        <v>88</v>
      </c>
      <c r="G60" s="57" t="s">
        <v>156</v>
      </c>
    </row>
    <row r="61" spans="1:7" ht="36" customHeight="1">
      <c r="A61" s="11">
        <f t="shared" si="0"/>
        <v>48</v>
      </c>
      <c r="B61" s="15" t="s">
        <v>66</v>
      </c>
      <c r="C61" s="14">
        <v>2230</v>
      </c>
      <c r="D61" s="14" t="s">
        <v>18</v>
      </c>
      <c r="E61" s="42">
        <f>63000-13215.31</f>
        <v>49784.69</v>
      </c>
      <c r="F61" s="34" t="s">
        <v>89</v>
      </c>
      <c r="G61" s="57" t="s">
        <v>156</v>
      </c>
    </row>
    <row r="62" spans="1:7" ht="36" customHeight="1">
      <c r="A62" s="11">
        <f t="shared" si="0"/>
        <v>49</v>
      </c>
      <c r="B62" s="15" t="s">
        <v>67</v>
      </c>
      <c r="C62" s="14">
        <v>2230</v>
      </c>
      <c r="D62" s="14" t="s">
        <v>18</v>
      </c>
      <c r="E62" s="42">
        <f>74000-15522.75</f>
        <v>58477.25</v>
      </c>
      <c r="F62" s="34" t="s">
        <v>90</v>
      </c>
      <c r="G62" s="57" t="s">
        <v>156</v>
      </c>
    </row>
    <row r="63" spans="1:7" ht="36" customHeight="1">
      <c r="A63" s="11">
        <f t="shared" si="0"/>
        <v>50</v>
      </c>
      <c r="B63" s="15" t="s">
        <v>68</v>
      </c>
      <c r="C63" s="14">
        <v>2230</v>
      </c>
      <c r="D63" s="14" t="s">
        <v>18</v>
      </c>
      <c r="E63" s="42">
        <f>19000-3985.57</f>
        <v>15014.43</v>
      </c>
      <c r="F63" s="5" t="s">
        <v>91</v>
      </c>
      <c r="G63" s="57" t="s">
        <v>156</v>
      </c>
    </row>
    <row r="64" spans="1:7" ht="40.5" customHeight="1">
      <c r="A64" s="11">
        <f t="shared" si="0"/>
        <v>51</v>
      </c>
      <c r="B64" s="15" t="s">
        <v>69</v>
      </c>
      <c r="C64" s="14">
        <v>2230</v>
      </c>
      <c r="D64" s="14" t="s">
        <v>18</v>
      </c>
      <c r="E64" s="42">
        <f>62329-13074.56</f>
        <v>49254.44</v>
      </c>
      <c r="F64" s="5" t="s">
        <v>92</v>
      </c>
      <c r="G64" s="57" t="s">
        <v>156</v>
      </c>
    </row>
    <row r="65" spans="1:7" ht="60" customHeight="1">
      <c r="A65" s="11">
        <f t="shared" si="0"/>
        <v>52</v>
      </c>
      <c r="B65" s="15" t="s">
        <v>70</v>
      </c>
      <c r="C65" s="14">
        <v>2230</v>
      </c>
      <c r="D65" s="14" t="s">
        <v>18</v>
      </c>
      <c r="E65" s="42">
        <f>15500-3251.39</f>
        <v>12248.61</v>
      </c>
      <c r="F65" s="5" t="s">
        <v>93</v>
      </c>
      <c r="G65" s="57" t="s">
        <v>156</v>
      </c>
    </row>
    <row r="66" spans="1:7" ht="36" customHeight="1">
      <c r="A66" s="11">
        <f t="shared" si="0"/>
        <v>53</v>
      </c>
      <c r="B66" s="15" t="s">
        <v>71</v>
      </c>
      <c r="C66" s="14">
        <v>2230</v>
      </c>
      <c r="D66" s="14" t="s">
        <v>18</v>
      </c>
      <c r="E66" s="49">
        <f>43000-9019.97</f>
        <v>33980.03</v>
      </c>
      <c r="F66" s="5" t="s">
        <v>94</v>
      </c>
      <c r="G66" s="57" t="s">
        <v>156</v>
      </c>
    </row>
    <row r="67" spans="1:7" ht="36" customHeight="1">
      <c r="A67" s="11">
        <f t="shared" si="0"/>
        <v>54</v>
      </c>
      <c r="B67" s="15" t="s">
        <v>72</v>
      </c>
      <c r="C67" s="14">
        <v>2230</v>
      </c>
      <c r="D67" s="14" t="s">
        <v>18</v>
      </c>
      <c r="E67" s="49">
        <f>5500-1153.72</f>
        <v>4346.28</v>
      </c>
      <c r="F67" s="14" t="s">
        <v>95</v>
      </c>
      <c r="G67" s="57" t="s">
        <v>156</v>
      </c>
    </row>
    <row r="68" spans="1:7" ht="36" customHeight="1">
      <c r="A68" s="11">
        <f t="shared" si="0"/>
        <v>55</v>
      </c>
      <c r="B68" s="15" t="s">
        <v>73</v>
      </c>
      <c r="C68" s="14">
        <v>2230</v>
      </c>
      <c r="D68" s="14" t="s">
        <v>18</v>
      </c>
      <c r="E68" s="42">
        <f>36890-7738.3</f>
        <v>29151.7</v>
      </c>
      <c r="F68" s="14" t="s">
        <v>96</v>
      </c>
      <c r="G68" s="57" t="s">
        <v>156</v>
      </c>
    </row>
    <row r="69" spans="1:7" ht="48.75" customHeight="1">
      <c r="A69" s="11">
        <f t="shared" si="0"/>
        <v>56</v>
      </c>
      <c r="B69" s="15" t="s">
        <v>74</v>
      </c>
      <c r="C69" s="14">
        <v>2230</v>
      </c>
      <c r="D69" s="14" t="s">
        <v>18</v>
      </c>
      <c r="E69" s="42">
        <f>51012-10700.63</f>
        <v>40311.37</v>
      </c>
      <c r="F69" s="5" t="s">
        <v>97</v>
      </c>
      <c r="G69" s="57" t="s">
        <v>156</v>
      </c>
    </row>
    <row r="70" spans="1:7" ht="60" customHeight="1">
      <c r="A70" s="11">
        <f t="shared" si="0"/>
        <v>57</v>
      </c>
      <c r="B70" s="15" t="s">
        <v>75</v>
      </c>
      <c r="C70" s="14">
        <v>2230</v>
      </c>
      <c r="D70" s="14" t="s">
        <v>18</v>
      </c>
      <c r="E70" s="42">
        <f>20500-4300.22</f>
        <v>16199.779999999999</v>
      </c>
      <c r="F70" s="5" t="s">
        <v>98</v>
      </c>
      <c r="G70" s="57" t="s">
        <v>156</v>
      </c>
    </row>
    <row r="71" spans="1:7" ht="48.75" customHeight="1">
      <c r="A71" s="11">
        <f t="shared" si="0"/>
        <v>58</v>
      </c>
      <c r="B71" s="15" t="s">
        <v>76</v>
      </c>
      <c r="C71" s="14">
        <v>2230</v>
      </c>
      <c r="D71" s="14" t="s">
        <v>18</v>
      </c>
      <c r="E71" s="42">
        <f>19500-4090.45</f>
        <v>15409.55</v>
      </c>
      <c r="F71" s="34" t="s">
        <v>99</v>
      </c>
      <c r="G71" s="57" t="s">
        <v>156</v>
      </c>
    </row>
    <row r="72" spans="1:7" ht="36" customHeight="1">
      <c r="A72" s="11">
        <f t="shared" si="0"/>
        <v>59</v>
      </c>
      <c r="B72" s="15" t="s">
        <v>7</v>
      </c>
      <c r="C72" s="14">
        <v>2230</v>
      </c>
      <c r="D72" s="14" t="s">
        <v>18</v>
      </c>
      <c r="E72" s="42">
        <f>47605-9985.95</f>
        <v>37619.05</v>
      </c>
      <c r="F72" s="5" t="s">
        <v>100</v>
      </c>
      <c r="G72" s="57" t="s">
        <v>156</v>
      </c>
    </row>
    <row r="73" spans="1:7" ht="36" customHeight="1">
      <c r="A73" s="11">
        <f t="shared" si="0"/>
        <v>60</v>
      </c>
      <c r="B73" s="15" t="s">
        <v>77</v>
      </c>
      <c r="C73" s="14">
        <v>2230</v>
      </c>
      <c r="D73" s="14" t="s">
        <v>18</v>
      </c>
      <c r="E73" s="42">
        <f>19000-3985.57</f>
        <v>15014.43</v>
      </c>
      <c r="F73" s="5" t="s">
        <v>101</v>
      </c>
      <c r="G73" s="57" t="s">
        <v>156</v>
      </c>
    </row>
    <row r="74" spans="1:7" ht="36" customHeight="1">
      <c r="A74" s="11">
        <f t="shared" si="0"/>
        <v>61</v>
      </c>
      <c r="B74" s="15" t="s">
        <v>78</v>
      </c>
      <c r="C74" s="14">
        <v>2230</v>
      </c>
      <c r="D74" s="14" t="s">
        <v>18</v>
      </c>
      <c r="E74" s="42">
        <f>14500-3041.62</f>
        <v>11458.380000000001</v>
      </c>
      <c r="F74" s="5" t="s">
        <v>102</v>
      </c>
      <c r="G74" s="57" t="s">
        <v>156</v>
      </c>
    </row>
    <row r="75" spans="1:7" ht="36" customHeight="1">
      <c r="A75" s="11">
        <f t="shared" si="0"/>
        <v>62</v>
      </c>
      <c r="B75" s="15" t="s">
        <v>79</v>
      </c>
      <c r="C75" s="14">
        <v>2230</v>
      </c>
      <c r="D75" s="14" t="s">
        <v>18</v>
      </c>
      <c r="E75" s="42">
        <f>2200-461.49</f>
        <v>1738.51</v>
      </c>
      <c r="F75" s="5" t="s">
        <v>103</v>
      </c>
      <c r="G75" s="57" t="s">
        <v>156</v>
      </c>
    </row>
    <row r="76" spans="1:7" ht="36" customHeight="1">
      <c r="A76" s="11">
        <f t="shared" si="0"/>
        <v>63</v>
      </c>
      <c r="B76" s="15" t="s">
        <v>8</v>
      </c>
      <c r="C76" s="14">
        <v>2230</v>
      </c>
      <c r="D76" s="14" t="s">
        <v>18</v>
      </c>
      <c r="E76" s="42">
        <f>10500-2202.55</f>
        <v>8297.45</v>
      </c>
      <c r="F76" s="5" t="s">
        <v>104</v>
      </c>
      <c r="G76" s="57" t="s">
        <v>156</v>
      </c>
    </row>
    <row r="77" spans="1:7" ht="36" customHeight="1">
      <c r="A77" s="11">
        <f t="shared" si="0"/>
        <v>64</v>
      </c>
      <c r="B77" s="15" t="s">
        <v>80</v>
      </c>
      <c r="C77" s="14">
        <v>2230</v>
      </c>
      <c r="D77" s="14" t="s">
        <v>18</v>
      </c>
      <c r="E77" s="42">
        <f>12000-2517.2</f>
        <v>9482.8</v>
      </c>
      <c r="F77" s="5" t="s">
        <v>105</v>
      </c>
      <c r="G77" s="57" t="s">
        <v>156</v>
      </c>
    </row>
    <row r="78" spans="1:7" ht="75" customHeight="1">
      <c r="A78" s="11">
        <f t="shared" si="0"/>
        <v>65</v>
      </c>
      <c r="B78" s="15" t="s">
        <v>81</v>
      </c>
      <c r="C78" s="14">
        <v>2230</v>
      </c>
      <c r="D78" s="14" t="s">
        <v>18</v>
      </c>
      <c r="E78" s="42">
        <f>70000-14683.68</f>
        <v>55316.32</v>
      </c>
      <c r="F78" s="5" t="s">
        <v>106</v>
      </c>
      <c r="G78" s="57" t="s">
        <v>156</v>
      </c>
    </row>
    <row r="79" spans="1:7" ht="66.75" customHeight="1">
      <c r="A79" s="11">
        <f t="shared" si="0"/>
        <v>66</v>
      </c>
      <c r="B79" s="15" t="s">
        <v>82</v>
      </c>
      <c r="C79" s="14">
        <v>2230</v>
      </c>
      <c r="D79" s="14" t="s">
        <v>18</v>
      </c>
      <c r="E79" s="42">
        <f>49605-10405.48</f>
        <v>39199.520000000004</v>
      </c>
      <c r="F79" s="5" t="s">
        <v>107</v>
      </c>
      <c r="G79" s="57" t="s">
        <v>156</v>
      </c>
    </row>
    <row r="80" spans="1:7" ht="78.75" customHeight="1">
      <c r="A80" s="11">
        <f aca="true" t="shared" si="1" ref="A80:A143">A79+1</f>
        <v>67</v>
      </c>
      <c r="B80" s="15" t="s">
        <v>83</v>
      </c>
      <c r="C80" s="14">
        <v>2230</v>
      </c>
      <c r="D80" s="14" t="s">
        <v>18</v>
      </c>
      <c r="E80" s="42">
        <f>2672-560.5</f>
        <v>2111.5</v>
      </c>
      <c r="F80" s="5" t="s">
        <v>108</v>
      </c>
      <c r="G80" s="57" t="s">
        <v>156</v>
      </c>
    </row>
    <row r="81" spans="1:7" ht="79.5" customHeight="1">
      <c r="A81" s="11">
        <f t="shared" si="1"/>
        <v>68</v>
      </c>
      <c r="B81" s="15" t="s">
        <v>84</v>
      </c>
      <c r="C81" s="14">
        <v>2230</v>
      </c>
      <c r="D81" s="14" t="s">
        <v>18</v>
      </c>
      <c r="E81" s="42">
        <f>9898.4-2076.36</f>
        <v>7822.039999999999</v>
      </c>
      <c r="F81" s="5" t="s">
        <v>99</v>
      </c>
      <c r="G81" s="57" t="s">
        <v>156</v>
      </c>
    </row>
    <row r="82" spans="1:7" ht="43.5" customHeight="1">
      <c r="A82" s="11">
        <f t="shared" si="1"/>
        <v>69</v>
      </c>
      <c r="B82" s="15" t="s">
        <v>85</v>
      </c>
      <c r="C82" s="14">
        <v>2230</v>
      </c>
      <c r="D82" s="14" t="s">
        <v>18</v>
      </c>
      <c r="E82" s="43">
        <f>3300-692.23</f>
        <v>2607.77</v>
      </c>
      <c r="F82" s="5" t="s">
        <v>109</v>
      </c>
      <c r="G82" s="57" t="s">
        <v>156</v>
      </c>
    </row>
    <row r="83" spans="1:7" ht="67.5" customHeight="1">
      <c r="A83" s="11">
        <f t="shared" si="1"/>
        <v>70</v>
      </c>
      <c r="B83" s="15" t="s">
        <v>86</v>
      </c>
      <c r="C83" s="14">
        <v>2230</v>
      </c>
      <c r="D83" s="14" t="s">
        <v>18</v>
      </c>
      <c r="E83" s="42">
        <f>600-125.85</f>
        <v>474.15</v>
      </c>
      <c r="F83" s="5" t="s">
        <v>110</v>
      </c>
      <c r="G83" s="57" t="s">
        <v>156</v>
      </c>
    </row>
    <row r="84" spans="1:7" ht="51" customHeight="1" thickBot="1">
      <c r="A84" s="11">
        <f t="shared" si="1"/>
        <v>71</v>
      </c>
      <c r="B84" s="27" t="s">
        <v>1</v>
      </c>
      <c r="C84" s="28">
        <v>2230</v>
      </c>
      <c r="D84" s="28" t="s">
        <v>18</v>
      </c>
      <c r="E84" s="46">
        <f>99900-40000</f>
        <v>59900</v>
      </c>
      <c r="F84" s="28" t="s">
        <v>24</v>
      </c>
      <c r="G84" s="57" t="s">
        <v>156</v>
      </c>
    </row>
    <row r="85" spans="1:7" ht="44.25" customHeight="1" thickBot="1">
      <c r="A85" s="11">
        <f t="shared" si="1"/>
        <v>72</v>
      </c>
      <c r="B85" s="29" t="s">
        <v>13</v>
      </c>
      <c r="C85" s="9">
        <v>2230</v>
      </c>
      <c r="D85" s="30"/>
      <c r="E85" s="44">
        <f>SUM(E59:E84)</f>
        <v>756831.6000000001</v>
      </c>
      <c r="F85" s="30"/>
      <c r="G85" s="31"/>
    </row>
    <row r="86" spans="1:7" ht="36.75" customHeight="1">
      <c r="A86" s="11">
        <f t="shared" si="1"/>
        <v>73</v>
      </c>
      <c r="B86" s="12" t="s">
        <v>36</v>
      </c>
      <c r="C86" s="14">
        <v>2240</v>
      </c>
      <c r="D86" s="14" t="s">
        <v>18</v>
      </c>
      <c r="E86" s="42">
        <f>12560+3890+11145+6876</f>
        <v>34471</v>
      </c>
      <c r="F86" s="5"/>
      <c r="G86" s="53" t="s">
        <v>161</v>
      </c>
    </row>
    <row r="87" spans="1:7" ht="61.5" customHeight="1">
      <c r="A87" s="11">
        <f t="shared" si="1"/>
        <v>74</v>
      </c>
      <c r="B87" s="12" t="s">
        <v>175</v>
      </c>
      <c r="C87" s="14">
        <v>2240</v>
      </c>
      <c r="D87" s="14" t="s">
        <v>18</v>
      </c>
      <c r="E87" s="42">
        <f>50000+4750+4080.72+8470</f>
        <v>67300.72</v>
      </c>
      <c r="F87" s="5"/>
      <c r="G87" s="53" t="s">
        <v>156</v>
      </c>
    </row>
    <row r="88" spans="1:7" ht="34.5" customHeight="1">
      <c r="A88" s="11">
        <f t="shared" si="1"/>
        <v>75</v>
      </c>
      <c r="B88" s="12" t="s">
        <v>196</v>
      </c>
      <c r="C88" s="14">
        <v>2240</v>
      </c>
      <c r="D88" s="14" t="s">
        <v>18</v>
      </c>
      <c r="E88" s="42">
        <v>811.16</v>
      </c>
      <c r="F88" s="5"/>
      <c r="G88" s="5"/>
    </row>
    <row r="89" spans="1:7" ht="98.25" customHeight="1">
      <c r="A89" s="11">
        <f t="shared" si="1"/>
        <v>76</v>
      </c>
      <c r="B89" s="12" t="s">
        <v>124</v>
      </c>
      <c r="C89" s="14">
        <v>2240</v>
      </c>
      <c r="D89" s="14" t="s">
        <v>18</v>
      </c>
      <c r="E89" s="42">
        <f>19002+1437+2395+960</f>
        <v>23794</v>
      </c>
      <c r="F89" s="5" t="s">
        <v>125</v>
      </c>
      <c r="G89" s="36"/>
    </row>
    <row r="90" spans="1:7" ht="98.25" customHeight="1">
      <c r="A90" s="11">
        <f t="shared" si="1"/>
        <v>77</v>
      </c>
      <c r="B90" s="12" t="s">
        <v>124</v>
      </c>
      <c r="C90" s="14">
        <v>2240</v>
      </c>
      <c r="D90" s="14" t="s">
        <v>18</v>
      </c>
      <c r="E90" s="42">
        <v>133.82</v>
      </c>
      <c r="F90" s="5" t="s">
        <v>125</v>
      </c>
      <c r="G90" s="53" t="s">
        <v>161</v>
      </c>
    </row>
    <row r="91" spans="1:7" ht="84" customHeight="1">
      <c r="A91" s="11">
        <f t="shared" si="1"/>
        <v>78</v>
      </c>
      <c r="B91" s="12" t="s">
        <v>170</v>
      </c>
      <c r="C91" s="14">
        <v>2240</v>
      </c>
      <c r="D91" s="14" t="s">
        <v>18</v>
      </c>
      <c r="E91" s="42">
        <f>1800+660+1963+60</f>
        <v>4483</v>
      </c>
      <c r="F91" s="5" t="s">
        <v>128</v>
      </c>
      <c r="G91" s="36"/>
    </row>
    <row r="92" spans="1:7" ht="54.75" customHeight="1">
      <c r="A92" s="11">
        <f t="shared" si="1"/>
        <v>79</v>
      </c>
      <c r="B92" s="12" t="s">
        <v>126</v>
      </c>
      <c r="C92" s="14">
        <v>2240</v>
      </c>
      <c r="D92" s="14" t="s">
        <v>18</v>
      </c>
      <c r="E92" s="42">
        <f>12529+3696+780</f>
        <v>17005</v>
      </c>
      <c r="F92" s="5" t="s">
        <v>127</v>
      </c>
      <c r="G92" s="36"/>
    </row>
    <row r="93" spans="1:7" ht="45.75" customHeight="1">
      <c r="A93" s="11">
        <f t="shared" si="1"/>
        <v>80</v>
      </c>
      <c r="B93" s="12" t="s">
        <v>129</v>
      </c>
      <c r="C93" s="14">
        <v>2240</v>
      </c>
      <c r="D93" s="14" t="s">
        <v>18</v>
      </c>
      <c r="E93" s="42">
        <f>6048+288+288+288</f>
        <v>6912</v>
      </c>
      <c r="F93" s="5" t="s">
        <v>130</v>
      </c>
      <c r="G93" s="35"/>
    </row>
    <row r="94" spans="1:7" ht="133.5" customHeight="1">
      <c r="A94" s="11">
        <f t="shared" si="1"/>
        <v>81</v>
      </c>
      <c r="B94" s="12" t="s">
        <v>112</v>
      </c>
      <c r="C94" s="14">
        <v>2240</v>
      </c>
      <c r="D94" s="14" t="s">
        <v>18</v>
      </c>
      <c r="E94" s="42">
        <v>200</v>
      </c>
      <c r="F94" s="5" t="s">
        <v>111</v>
      </c>
      <c r="G94" s="35"/>
    </row>
    <row r="95" spans="1:7" ht="129" customHeight="1">
      <c r="A95" s="11">
        <f t="shared" si="1"/>
        <v>82</v>
      </c>
      <c r="B95" s="12" t="s">
        <v>114</v>
      </c>
      <c r="C95" s="14">
        <v>2240</v>
      </c>
      <c r="D95" s="14" t="s">
        <v>18</v>
      </c>
      <c r="E95" s="42">
        <v>15000</v>
      </c>
      <c r="F95" s="5" t="s">
        <v>113</v>
      </c>
      <c r="G95" s="35"/>
    </row>
    <row r="96" spans="1:7" ht="44.25" customHeight="1">
      <c r="A96" s="11">
        <f t="shared" si="1"/>
        <v>83</v>
      </c>
      <c r="B96" s="15" t="s">
        <v>12</v>
      </c>
      <c r="C96" s="14">
        <v>2240</v>
      </c>
      <c r="D96" s="14" t="s">
        <v>18</v>
      </c>
      <c r="E96" s="42">
        <v>6000</v>
      </c>
      <c r="F96" s="5" t="s">
        <v>35</v>
      </c>
      <c r="G96" s="5"/>
    </row>
    <row r="97" spans="1:7" ht="89.25" customHeight="1">
      <c r="A97" s="11">
        <f t="shared" si="1"/>
        <v>84</v>
      </c>
      <c r="B97" s="15" t="s">
        <v>152</v>
      </c>
      <c r="C97" s="14">
        <v>2240</v>
      </c>
      <c r="D97" s="14" t="s">
        <v>18</v>
      </c>
      <c r="E97" s="43">
        <v>6000</v>
      </c>
      <c r="F97" s="5" t="s">
        <v>117</v>
      </c>
      <c r="G97" s="36"/>
    </row>
    <row r="98" spans="1:7" ht="89.25" customHeight="1">
      <c r="A98" s="11">
        <f t="shared" si="1"/>
        <v>85</v>
      </c>
      <c r="B98" s="15" t="s">
        <v>152</v>
      </c>
      <c r="C98" s="14">
        <v>2240</v>
      </c>
      <c r="D98" s="14" t="s">
        <v>18</v>
      </c>
      <c r="E98" s="43">
        <f>800+20+750</f>
        <v>1570</v>
      </c>
      <c r="F98" s="5" t="s">
        <v>117</v>
      </c>
      <c r="G98" s="53" t="s">
        <v>161</v>
      </c>
    </row>
    <row r="99" spans="1:7" ht="89.25" customHeight="1">
      <c r="A99" s="11">
        <f t="shared" si="1"/>
        <v>86</v>
      </c>
      <c r="B99" s="54" t="s">
        <v>172</v>
      </c>
      <c r="C99" s="14">
        <v>2240</v>
      </c>
      <c r="D99" s="14" t="s">
        <v>18</v>
      </c>
      <c r="E99" s="43">
        <f>15000+3345+5000</f>
        <v>23345</v>
      </c>
      <c r="F99" s="19" t="s">
        <v>171</v>
      </c>
      <c r="G99" s="36"/>
    </row>
    <row r="100" spans="1:7" ht="30" customHeight="1">
      <c r="A100" s="11">
        <f t="shared" si="1"/>
        <v>87</v>
      </c>
      <c r="B100" s="18" t="s">
        <v>9</v>
      </c>
      <c r="C100" s="14">
        <v>2240</v>
      </c>
      <c r="D100" s="28" t="s">
        <v>18</v>
      </c>
      <c r="E100" s="43">
        <v>16077</v>
      </c>
      <c r="F100" s="19"/>
      <c r="G100" s="19"/>
    </row>
    <row r="101" spans="1:7" ht="30" customHeight="1">
      <c r="A101" s="11">
        <f t="shared" si="1"/>
        <v>88</v>
      </c>
      <c r="B101" s="15" t="s">
        <v>25</v>
      </c>
      <c r="C101" s="14">
        <v>2240</v>
      </c>
      <c r="D101" s="5" t="s">
        <v>18</v>
      </c>
      <c r="E101" s="42">
        <v>10000</v>
      </c>
      <c r="F101" s="5"/>
      <c r="G101" s="35"/>
    </row>
    <row r="102" spans="1:7" ht="30" customHeight="1">
      <c r="A102" s="11">
        <f t="shared" si="1"/>
        <v>89</v>
      </c>
      <c r="B102" s="18" t="s">
        <v>26</v>
      </c>
      <c r="C102" s="14">
        <v>2240</v>
      </c>
      <c r="D102" s="19" t="s">
        <v>18</v>
      </c>
      <c r="E102" s="43">
        <v>4000</v>
      </c>
      <c r="F102" s="19"/>
      <c r="G102" s="36"/>
    </row>
    <row r="103" spans="1:7" ht="30" customHeight="1">
      <c r="A103" s="11">
        <f t="shared" si="1"/>
        <v>90</v>
      </c>
      <c r="B103" s="18" t="s">
        <v>37</v>
      </c>
      <c r="C103" s="14">
        <v>2240</v>
      </c>
      <c r="D103" s="19" t="s">
        <v>18</v>
      </c>
      <c r="E103" s="43">
        <f>90000+2500+6350+5102-3962</f>
        <v>99990</v>
      </c>
      <c r="F103" s="19"/>
      <c r="G103" s="36"/>
    </row>
    <row r="104" spans="1:7" ht="30" customHeight="1">
      <c r="A104" s="11">
        <f t="shared" si="1"/>
        <v>91</v>
      </c>
      <c r="B104" s="15" t="s">
        <v>148</v>
      </c>
      <c r="C104" s="14">
        <v>2240</v>
      </c>
      <c r="D104" s="5" t="s">
        <v>18</v>
      </c>
      <c r="E104" s="42">
        <f>85000+3962</f>
        <v>88962</v>
      </c>
      <c r="F104" s="5"/>
      <c r="G104" s="35"/>
    </row>
    <row r="105" spans="1:7" ht="79.5" customHeight="1">
      <c r="A105" s="11">
        <f t="shared" si="1"/>
        <v>92</v>
      </c>
      <c r="B105" s="15" t="s">
        <v>118</v>
      </c>
      <c r="C105" s="14">
        <v>2240</v>
      </c>
      <c r="D105" s="14" t="s">
        <v>18</v>
      </c>
      <c r="E105" s="42">
        <f>6600+99.82</f>
        <v>6699.82</v>
      </c>
      <c r="F105" s="5" t="s">
        <v>119</v>
      </c>
      <c r="G105" s="5"/>
    </row>
    <row r="106" spans="1:7" ht="79.5" customHeight="1">
      <c r="A106" s="11">
        <f t="shared" si="1"/>
        <v>93</v>
      </c>
      <c r="B106" s="15" t="s">
        <v>118</v>
      </c>
      <c r="C106" s="14">
        <v>2240</v>
      </c>
      <c r="D106" s="14" t="s">
        <v>18</v>
      </c>
      <c r="E106" s="43">
        <v>1440.76</v>
      </c>
      <c r="F106" s="5" t="s">
        <v>119</v>
      </c>
      <c r="G106" s="53" t="s">
        <v>161</v>
      </c>
    </row>
    <row r="107" spans="1:7" ht="59.25" customHeight="1">
      <c r="A107" s="11">
        <f t="shared" si="1"/>
        <v>94</v>
      </c>
      <c r="B107" s="18" t="s">
        <v>120</v>
      </c>
      <c r="C107" s="14">
        <v>2240</v>
      </c>
      <c r="D107" s="14" t="s">
        <v>18</v>
      </c>
      <c r="E107" s="43">
        <v>7500</v>
      </c>
      <c r="F107" s="19" t="s">
        <v>121</v>
      </c>
      <c r="G107" s="19"/>
    </row>
    <row r="108" spans="1:7" ht="59.25" customHeight="1">
      <c r="A108" s="11">
        <f t="shared" si="1"/>
        <v>95</v>
      </c>
      <c r="B108" s="18" t="s">
        <v>120</v>
      </c>
      <c r="C108" s="14">
        <v>2240</v>
      </c>
      <c r="D108" s="14" t="s">
        <v>18</v>
      </c>
      <c r="E108" s="43">
        <v>362.18</v>
      </c>
      <c r="F108" s="19" t="s">
        <v>121</v>
      </c>
      <c r="G108" s="53" t="s">
        <v>161</v>
      </c>
    </row>
    <row r="109" spans="1:7" ht="30" customHeight="1">
      <c r="A109" s="11">
        <f t="shared" si="1"/>
        <v>96</v>
      </c>
      <c r="B109" s="18" t="s">
        <v>33</v>
      </c>
      <c r="C109" s="14">
        <v>2240</v>
      </c>
      <c r="D109" s="14" t="s">
        <v>18</v>
      </c>
      <c r="E109" s="43">
        <v>25000</v>
      </c>
      <c r="F109" s="19"/>
      <c r="G109" s="19"/>
    </row>
    <row r="110" spans="1:7" ht="31.5" customHeight="1">
      <c r="A110" s="11">
        <f t="shared" si="1"/>
        <v>97</v>
      </c>
      <c r="B110" s="18" t="s">
        <v>27</v>
      </c>
      <c r="C110" s="5">
        <v>2240</v>
      </c>
      <c r="D110" s="19" t="s">
        <v>18</v>
      </c>
      <c r="E110" s="43">
        <v>69403</v>
      </c>
      <c r="F110" s="19"/>
      <c r="G110" s="19"/>
    </row>
    <row r="111" spans="1:7" ht="38.25" customHeight="1">
      <c r="A111" s="11">
        <f t="shared" si="1"/>
        <v>98</v>
      </c>
      <c r="B111" s="18" t="s">
        <v>27</v>
      </c>
      <c r="C111" s="28">
        <v>2240</v>
      </c>
      <c r="D111" s="19" t="s">
        <v>18</v>
      </c>
      <c r="E111" s="43">
        <f>17090.65+1182.32</f>
        <v>18272.97</v>
      </c>
      <c r="F111" s="19"/>
      <c r="G111" s="53" t="s">
        <v>161</v>
      </c>
    </row>
    <row r="112" spans="1:7" ht="31.5" customHeight="1">
      <c r="A112" s="11">
        <f t="shared" si="1"/>
        <v>99</v>
      </c>
      <c r="B112" s="15" t="s">
        <v>179</v>
      </c>
      <c r="C112" s="5">
        <v>2240</v>
      </c>
      <c r="D112" s="5" t="s">
        <v>18</v>
      </c>
      <c r="E112" s="42">
        <v>98000</v>
      </c>
      <c r="F112" s="5"/>
      <c r="G112" s="19"/>
    </row>
    <row r="113" spans="1:7" ht="61.5" customHeight="1">
      <c r="A113" s="11">
        <f t="shared" si="1"/>
        <v>100</v>
      </c>
      <c r="B113" s="15" t="s">
        <v>181</v>
      </c>
      <c r="C113" s="5">
        <v>2240</v>
      </c>
      <c r="D113" s="5" t="s">
        <v>18</v>
      </c>
      <c r="E113" s="42">
        <v>99000</v>
      </c>
      <c r="F113" s="5"/>
      <c r="G113" s="19"/>
    </row>
    <row r="114" spans="1:7" ht="31.5" customHeight="1">
      <c r="A114" s="11">
        <f t="shared" si="1"/>
        <v>101</v>
      </c>
      <c r="B114" s="15" t="s">
        <v>178</v>
      </c>
      <c r="C114" s="5">
        <v>2240</v>
      </c>
      <c r="D114" s="5" t="s">
        <v>18</v>
      </c>
      <c r="E114" s="42">
        <v>43500</v>
      </c>
      <c r="F114" s="5"/>
      <c r="G114" s="36"/>
    </row>
    <row r="115" spans="1:7" ht="31.5" customHeight="1">
      <c r="A115" s="11">
        <f t="shared" si="1"/>
        <v>102</v>
      </c>
      <c r="B115" s="15" t="s">
        <v>180</v>
      </c>
      <c r="C115" s="5">
        <v>2240</v>
      </c>
      <c r="D115" s="5" t="s">
        <v>18</v>
      </c>
      <c r="E115" s="42">
        <v>35000</v>
      </c>
      <c r="F115" s="5"/>
      <c r="G115" s="36"/>
    </row>
    <row r="116" spans="1:7" ht="31.5" customHeight="1">
      <c r="A116" s="11">
        <f t="shared" si="1"/>
        <v>103</v>
      </c>
      <c r="B116" s="15" t="s">
        <v>177</v>
      </c>
      <c r="C116" s="5">
        <v>2240</v>
      </c>
      <c r="D116" s="5" t="s">
        <v>18</v>
      </c>
      <c r="E116" s="42">
        <v>82500</v>
      </c>
      <c r="F116" s="5"/>
      <c r="G116" s="36"/>
    </row>
    <row r="117" spans="1:7" ht="31.5" customHeight="1">
      <c r="A117" s="11">
        <f t="shared" si="1"/>
        <v>104</v>
      </c>
      <c r="B117" s="15" t="s">
        <v>149</v>
      </c>
      <c r="C117" s="5">
        <v>2240</v>
      </c>
      <c r="D117" s="5" t="s">
        <v>18</v>
      </c>
      <c r="E117" s="42">
        <v>82000</v>
      </c>
      <c r="F117" s="5"/>
      <c r="G117" s="36"/>
    </row>
    <row r="118" spans="1:7" ht="31.5" customHeight="1">
      <c r="A118" s="11">
        <f t="shared" si="1"/>
        <v>105</v>
      </c>
      <c r="B118" s="18" t="s">
        <v>176</v>
      </c>
      <c r="C118" s="5">
        <v>2240</v>
      </c>
      <c r="D118" s="5" t="s">
        <v>18</v>
      </c>
      <c r="E118" s="42">
        <v>99000</v>
      </c>
      <c r="F118" s="5"/>
      <c r="G118" s="36"/>
    </row>
    <row r="119" spans="1:7" ht="102" customHeight="1">
      <c r="A119" s="11">
        <f t="shared" si="1"/>
        <v>106</v>
      </c>
      <c r="B119" s="40" t="s">
        <v>150</v>
      </c>
      <c r="C119" s="5">
        <v>2240</v>
      </c>
      <c r="D119" s="5" t="s">
        <v>18</v>
      </c>
      <c r="E119" s="42">
        <v>43617</v>
      </c>
      <c r="F119" s="5" t="s">
        <v>116</v>
      </c>
      <c r="G119" s="36"/>
    </row>
    <row r="120" spans="1:7" ht="111" customHeight="1">
      <c r="A120" s="11">
        <f t="shared" si="1"/>
        <v>107</v>
      </c>
      <c r="B120" s="40" t="s">
        <v>150</v>
      </c>
      <c r="C120" s="5">
        <v>2240</v>
      </c>
      <c r="D120" s="5" t="s">
        <v>18</v>
      </c>
      <c r="E120" s="42">
        <v>16299.57</v>
      </c>
      <c r="F120" s="5" t="s">
        <v>116</v>
      </c>
      <c r="G120" s="53" t="s">
        <v>161</v>
      </c>
    </row>
    <row r="121" spans="1:7" ht="96" customHeight="1">
      <c r="A121" s="11">
        <f t="shared" si="1"/>
        <v>108</v>
      </c>
      <c r="B121" s="12" t="s">
        <v>173</v>
      </c>
      <c r="C121" s="19">
        <v>2240</v>
      </c>
      <c r="D121" s="5" t="s">
        <v>18</v>
      </c>
      <c r="E121" s="42">
        <f>2500+2160</f>
        <v>4660</v>
      </c>
      <c r="F121" s="5" t="s">
        <v>115</v>
      </c>
      <c r="G121" s="35"/>
    </row>
    <row r="122" spans="1:7" ht="37.5" customHeight="1">
      <c r="A122" s="11">
        <f t="shared" si="1"/>
        <v>109</v>
      </c>
      <c r="B122" s="47" t="s">
        <v>174</v>
      </c>
      <c r="C122" s="19">
        <v>2240</v>
      </c>
      <c r="D122" s="19" t="s">
        <v>18</v>
      </c>
      <c r="E122" s="46">
        <v>160</v>
      </c>
      <c r="F122" s="28"/>
      <c r="G122" s="63" t="s">
        <v>161</v>
      </c>
    </row>
    <row r="123" spans="1:7" ht="37.5" customHeight="1">
      <c r="A123" s="11">
        <f t="shared" si="1"/>
        <v>110</v>
      </c>
      <c r="B123" s="12" t="s">
        <v>203</v>
      </c>
      <c r="C123" s="19">
        <v>2240</v>
      </c>
      <c r="D123" s="19" t="s">
        <v>18</v>
      </c>
      <c r="E123" s="42">
        <v>1430</v>
      </c>
      <c r="F123" s="5"/>
      <c r="G123" s="53" t="s">
        <v>156</v>
      </c>
    </row>
    <row r="124" spans="1:7" ht="37.5" customHeight="1">
      <c r="A124" s="11">
        <f t="shared" si="1"/>
        <v>111</v>
      </c>
      <c r="B124" s="47" t="s">
        <v>208</v>
      </c>
      <c r="C124" s="19">
        <v>2240</v>
      </c>
      <c r="D124" s="19" t="s">
        <v>18</v>
      </c>
      <c r="E124" s="42">
        <v>22500</v>
      </c>
      <c r="F124" s="5"/>
      <c r="G124" s="53" t="s">
        <v>156</v>
      </c>
    </row>
    <row r="125" spans="1:7" ht="37.5" customHeight="1" thickBot="1">
      <c r="A125" s="67">
        <f t="shared" si="1"/>
        <v>112</v>
      </c>
      <c r="B125" s="18" t="s">
        <v>176</v>
      </c>
      <c r="C125" s="19">
        <v>2240</v>
      </c>
      <c r="D125" s="19" t="s">
        <v>18</v>
      </c>
      <c r="E125" s="43">
        <v>30000</v>
      </c>
      <c r="F125" s="19"/>
      <c r="G125" s="63" t="s">
        <v>156</v>
      </c>
    </row>
    <row r="126" spans="1:7" ht="39.75" customHeight="1" thickBot="1">
      <c r="A126" s="73">
        <f t="shared" si="1"/>
        <v>113</v>
      </c>
      <c r="B126" s="39" t="s">
        <v>13</v>
      </c>
      <c r="C126" s="9">
        <v>2240</v>
      </c>
      <c r="D126" s="30"/>
      <c r="E126" s="44">
        <f>SUM(E86:E125)</f>
        <v>1212400</v>
      </c>
      <c r="F126" s="9"/>
      <c r="G126" s="10"/>
    </row>
    <row r="127" spans="1:7" ht="31.5" customHeight="1">
      <c r="A127" s="11">
        <f t="shared" si="1"/>
        <v>114</v>
      </c>
      <c r="B127" s="26" t="s">
        <v>15</v>
      </c>
      <c r="C127" s="14">
        <v>2800</v>
      </c>
      <c r="D127" s="14" t="s">
        <v>18</v>
      </c>
      <c r="E127" s="49">
        <v>1997</v>
      </c>
      <c r="F127" s="14"/>
      <c r="G127" s="38"/>
    </row>
    <row r="128" spans="1:7" ht="40.5" customHeight="1" thickBot="1">
      <c r="A128" s="11">
        <f t="shared" si="1"/>
        <v>115</v>
      </c>
      <c r="B128" s="26" t="s">
        <v>15</v>
      </c>
      <c r="C128" s="14">
        <v>2800</v>
      </c>
      <c r="D128" s="14" t="s">
        <v>18</v>
      </c>
      <c r="E128" s="42">
        <v>3</v>
      </c>
      <c r="F128" s="5"/>
      <c r="G128" s="53" t="s">
        <v>161</v>
      </c>
    </row>
    <row r="129" spans="1:7" ht="31.5" customHeight="1" thickBot="1">
      <c r="A129" s="11">
        <f t="shared" si="1"/>
        <v>116</v>
      </c>
      <c r="B129" s="39" t="s">
        <v>13</v>
      </c>
      <c r="C129" s="9">
        <v>2800</v>
      </c>
      <c r="D129" s="30"/>
      <c r="E129" s="44">
        <f>SUM(E127:E128)</f>
        <v>2000</v>
      </c>
      <c r="F129" s="9"/>
      <c r="G129" s="10"/>
    </row>
    <row r="130" spans="1:7" ht="36" customHeight="1">
      <c r="A130" s="11">
        <f t="shared" si="1"/>
        <v>117</v>
      </c>
      <c r="B130" s="26" t="s">
        <v>122</v>
      </c>
      <c r="C130" s="14">
        <v>2272</v>
      </c>
      <c r="D130" s="14" t="s">
        <v>18</v>
      </c>
      <c r="E130" s="49">
        <f>29500+1350+1325+250+3000</f>
        <v>35425</v>
      </c>
      <c r="F130" s="14" t="s">
        <v>123</v>
      </c>
      <c r="G130" s="38"/>
    </row>
    <row r="131" spans="1:7" ht="33" customHeight="1" thickBot="1">
      <c r="A131" s="11">
        <f t="shared" si="1"/>
        <v>118</v>
      </c>
      <c r="B131" s="47" t="s">
        <v>151</v>
      </c>
      <c r="C131" s="14">
        <v>2272</v>
      </c>
      <c r="D131" s="14" t="s">
        <v>18</v>
      </c>
      <c r="E131" s="46">
        <f>22500+1350+1325+250+1000</f>
        <v>26425</v>
      </c>
      <c r="F131" s="28" t="s">
        <v>121</v>
      </c>
      <c r="G131" s="37"/>
    </row>
    <row r="132" spans="1:7" ht="28.5" customHeight="1" thickBot="1">
      <c r="A132" s="11">
        <f t="shared" si="1"/>
        <v>119</v>
      </c>
      <c r="B132" s="39" t="s">
        <v>13</v>
      </c>
      <c r="C132" s="9">
        <v>2272</v>
      </c>
      <c r="D132" s="30" t="s">
        <v>18</v>
      </c>
      <c r="E132" s="44">
        <f>SUM(E130:E131)</f>
        <v>61850</v>
      </c>
      <c r="F132" s="9"/>
      <c r="G132" s="48"/>
    </row>
    <row r="133" spans="1:7" ht="63" customHeight="1">
      <c r="A133" s="11">
        <f t="shared" si="1"/>
        <v>120</v>
      </c>
      <c r="B133" s="58" t="s">
        <v>183</v>
      </c>
      <c r="C133" s="5">
        <v>3110</v>
      </c>
      <c r="D133" s="5" t="s">
        <v>18</v>
      </c>
      <c r="E133" s="42">
        <f>70000-70000</f>
        <v>0</v>
      </c>
      <c r="F133" s="5" t="s">
        <v>182</v>
      </c>
      <c r="G133" s="66" t="s">
        <v>205</v>
      </c>
    </row>
    <row r="134" spans="1:7" ht="63" customHeight="1">
      <c r="A134" s="11">
        <f t="shared" si="1"/>
        <v>121</v>
      </c>
      <c r="B134" s="59" t="s">
        <v>184</v>
      </c>
      <c r="C134" s="5">
        <v>3110</v>
      </c>
      <c r="D134" s="5" t="s">
        <v>18</v>
      </c>
      <c r="E134" s="42">
        <f>30000-30000</f>
        <v>0</v>
      </c>
      <c r="F134" s="5" t="s">
        <v>185</v>
      </c>
      <c r="G134" s="66" t="s">
        <v>205</v>
      </c>
    </row>
    <row r="135" spans="1:7" ht="63" customHeight="1">
      <c r="A135" s="11">
        <f t="shared" si="1"/>
        <v>122</v>
      </c>
      <c r="B135" s="60" t="s">
        <v>197</v>
      </c>
      <c r="C135" s="5">
        <v>3110</v>
      </c>
      <c r="D135" s="5" t="s">
        <v>18</v>
      </c>
      <c r="E135" s="43">
        <f>100000+100000+70000</f>
        <v>270000</v>
      </c>
      <c r="F135" s="34" t="s">
        <v>202</v>
      </c>
      <c r="G135" s="66" t="s">
        <v>206</v>
      </c>
    </row>
    <row r="136" spans="1:7" ht="63" customHeight="1">
      <c r="A136" s="11">
        <f t="shared" si="1"/>
        <v>123</v>
      </c>
      <c r="B136" s="60" t="s">
        <v>197</v>
      </c>
      <c r="C136" s="5">
        <v>3110</v>
      </c>
      <c r="D136" s="5" t="s">
        <v>18</v>
      </c>
      <c r="E136" s="43">
        <f>500000+200000</f>
        <v>700000</v>
      </c>
      <c r="F136" s="34" t="s">
        <v>202</v>
      </c>
      <c r="G136" s="53" t="s">
        <v>204</v>
      </c>
    </row>
    <row r="137" spans="1:7" ht="63" customHeight="1">
      <c r="A137" s="11">
        <f t="shared" si="1"/>
        <v>124</v>
      </c>
      <c r="B137" s="60" t="s">
        <v>197</v>
      </c>
      <c r="C137" s="5">
        <v>3110</v>
      </c>
      <c r="D137" s="5" t="s">
        <v>18</v>
      </c>
      <c r="E137" s="43">
        <v>224100</v>
      </c>
      <c r="F137" s="34" t="s">
        <v>202</v>
      </c>
      <c r="G137" s="66" t="s">
        <v>206</v>
      </c>
    </row>
    <row r="138" spans="1:7" ht="63" customHeight="1">
      <c r="A138" s="11">
        <f t="shared" si="1"/>
        <v>125</v>
      </c>
      <c r="B138" s="60" t="s">
        <v>197</v>
      </c>
      <c r="C138" s="5">
        <v>3110</v>
      </c>
      <c r="D138" s="5" t="s">
        <v>18</v>
      </c>
      <c r="E138" s="43">
        <v>470000</v>
      </c>
      <c r="F138" s="34" t="s">
        <v>202</v>
      </c>
      <c r="G138" s="53" t="s">
        <v>204</v>
      </c>
    </row>
    <row r="139" spans="1:7" ht="58.5" customHeight="1">
      <c r="A139" s="11">
        <f t="shared" si="1"/>
        <v>126</v>
      </c>
      <c r="B139" s="59" t="s">
        <v>200</v>
      </c>
      <c r="C139" s="14">
        <v>3110</v>
      </c>
      <c r="D139" s="64" t="s">
        <v>18</v>
      </c>
      <c r="E139" s="42">
        <f>9948+70000</f>
        <v>79948</v>
      </c>
      <c r="F139" s="65" t="s">
        <v>45</v>
      </c>
      <c r="G139" s="66" t="s">
        <v>206</v>
      </c>
    </row>
    <row r="140" spans="1:7" ht="56.25" customHeight="1">
      <c r="A140" s="11">
        <f t="shared" si="1"/>
        <v>127</v>
      </c>
      <c r="B140" s="68" t="s">
        <v>199</v>
      </c>
      <c r="C140" s="5">
        <v>3110</v>
      </c>
      <c r="D140" s="5" t="s">
        <v>18</v>
      </c>
      <c r="E140" s="42">
        <f>10000+4400</f>
        <v>14400</v>
      </c>
      <c r="F140" s="72" t="s">
        <v>198</v>
      </c>
      <c r="G140" s="63" t="s">
        <v>206</v>
      </c>
    </row>
    <row r="141" spans="1:7" ht="103.5" customHeight="1" thickBot="1">
      <c r="A141" s="11">
        <f t="shared" si="1"/>
        <v>128</v>
      </c>
      <c r="B141" s="61" t="s">
        <v>216</v>
      </c>
      <c r="C141" s="19">
        <v>3110</v>
      </c>
      <c r="D141" s="19" t="s">
        <v>18</v>
      </c>
      <c r="E141" s="43">
        <v>4998</v>
      </c>
      <c r="F141" s="71" t="s">
        <v>217</v>
      </c>
      <c r="G141" s="63" t="s">
        <v>206</v>
      </c>
    </row>
    <row r="142" spans="1:7" ht="35.25" customHeight="1" thickBot="1">
      <c r="A142" s="11">
        <f t="shared" si="1"/>
        <v>129</v>
      </c>
      <c r="B142" s="39" t="s">
        <v>13</v>
      </c>
      <c r="C142" s="9">
        <v>3110</v>
      </c>
      <c r="D142" s="30"/>
      <c r="E142" s="44">
        <f>SUM(E133:E141)</f>
        <v>1763446</v>
      </c>
      <c r="F142" s="9"/>
      <c r="G142" s="10"/>
    </row>
    <row r="143" spans="1:7" ht="51" customHeight="1">
      <c r="A143" s="11">
        <f t="shared" si="1"/>
        <v>130</v>
      </c>
      <c r="B143" s="27" t="s">
        <v>186</v>
      </c>
      <c r="C143" s="28">
        <v>3132</v>
      </c>
      <c r="D143" s="28" t="s">
        <v>18</v>
      </c>
      <c r="E143" s="46">
        <f>357641+150000-100000-23498-150000-208088.2</f>
        <v>26054.79999999999</v>
      </c>
      <c r="F143" s="70"/>
      <c r="G143" s="66" t="s">
        <v>206</v>
      </c>
    </row>
    <row r="144" spans="1:7" ht="58.5" customHeight="1">
      <c r="A144" s="11">
        <f aca="true" t="shared" si="2" ref="A144:A151">A143+1</f>
        <v>131</v>
      </c>
      <c r="B144" s="23" t="s">
        <v>187</v>
      </c>
      <c r="C144" s="19">
        <v>3132</v>
      </c>
      <c r="D144" s="19" t="s">
        <v>18</v>
      </c>
      <c r="E144" s="42">
        <f>350000-70000-280000</f>
        <v>0</v>
      </c>
      <c r="F144" s="6"/>
      <c r="G144" s="66" t="s">
        <v>206</v>
      </c>
    </row>
    <row r="145" spans="1:7" ht="48" customHeight="1">
      <c r="A145" s="11">
        <f t="shared" si="2"/>
        <v>132</v>
      </c>
      <c r="B145" s="12" t="s">
        <v>209</v>
      </c>
      <c r="C145" s="5">
        <v>3132</v>
      </c>
      <c r="D145" s="5" t="s">
        <v>18</v>
      </c>
      <c r="E145" s="42">
        <v>45000</v>
      </c>
      <c r="F145" s="41"/>
      <c r="G145" s="53" t="s">
        <v>218</v>
      </c>
    </row>
    <row r="146" spans="1:7" ht="54" customHeight="1">
      <c r="A146" s="11">
        <f t="shared" si="2"/>
        <v>133</v>
      </c>
      <c r="B146" s="68" t="s">
        <v>211</v>
      </c>
      <c r="C146" s="5">
        <v>3110</v>
      </c>
      <c r="D146" s="5" t="s">
        <v>18</v>
      </c>
      <c r="E146" s="42">
        <v>7874</v>
      </c>
      <c r="F146" s="69"/>
      <c r="G146" s="53" t="s">
        <v>206</v>
      </c>
    </row>
    <row r="147" spans="1:7" ht="35.25" customHeight="1">
      <c r="A147" s="11">
        <f t="shared" si="2"/>
        <v>134</v>
      </c>
      <c r="B147" s="68" t="s">
        <v>212</v>
      </c>
      <c r="C147" s="5">
        <v>3110</v>
      </c>
      <c r="D147" s="5" t="s">
        <v>18</v>
      </c>
      <c r="E147" s="42">
        <v>19500</v>
      </c>
      <c r="F147" s="69"/>
      <c r="G147" s="53" t="s">
        <v>206</v>
      </c>
    </row>
    <row r="148" spans="1:7" ht="51.75" customHeight="1">
      <c r="A148" s="11">
        <f t="shared" si="2"/>
        <v>135</v>
      </c>
      <c r="B148" s="12" t="s">
        <v>210</v>
      </c>
      <c r="C148" s="5">
        <v>3132</v>
      </c>
      <c r="D148" s="5" t="s">
        <v>18</v>
      </c>
      <c r="E148" s="42">
        <v>299803.2</v>
      </c>
      <c r="F148" s="41"/>
      <c r="G148" s="53" t="s">
        <v>206</v>
      </c>
    </row>
    <row r="149" spans="1:7" ht="51.75" customHeight="1">
      <c r="A149" s="11">
        <f t="shared" si="2"/>
        <v>136</v>
      </c>
      <c r="B149" s="12" t="s">
        <v>213</v>
      </c>
      <c r="C149" s="5">
        <v>3132</v>
      </c>
      <c r="D149" s="5" t="s">
        <v>18</v>
      </c>
      <c r="E149" s="42">
        <v>5351</v>
      </c>
      <c r="F149" s="41"/>
      <c r="G149" s="53" t="s">
        <v>206</v>
      </c>
    </row>
    <row r="150" spans="1:7" ht="53.25" customHeight="1" thickBot="1">
      <c r="A150" s="11">
        <f t="shared" si="2"/>
        <v>137</v>
      </c>
      <c r="B150" s="23" t="s">
        <v>214</v>
      </c>
      <c r="C150" s="19">
        <v>3132</v>
      </c>
      <c r="D150" s="19" t="s">
        <v>18</v>
      </c>
      <c r="E150" s="46">
        <v>25560</v>
      </c>
      <c r="F150" s="6"/>
      <c r="G150" s="63" t="s">
        <v>206</v>
      </c>
    </row>
    <row r="151" spans="1:7" ht="35.25" customHeight="1" thickBot="1">
      <c r="A151" s="11">
        <f t="shared" si="2"/>
        <v>138</v>
      </c>
      <c r="B151" s="39" t="s">
        <v>13</v>
      </c>
      <c r="C151" s="9">
        <v>3132</v>
      </c>
      <c r="D151" s="30"/>
      <c r="E151" s="44">
        <f>SUM(E143:E150)</f>
        <v>429143</v>
      </c>
      <c r="F151" s="9"/>
      <c r="G151" s="10"/>
    </row>
    <row r="152" spans="1:2" ht="15">
      <c r="A152" s="32"/>
      <c r="B152" s="2"/>
    </row>
    <row r="153" spans="1:7" ht="15.75">
      <c r="A153" s="82" t="s">
        <v>34</v>
      </c>
      <c r="B153" s="82"/>
      <c r="C153" s="82"/>
      <c r="D153" s="82"/>
      <c r="E153" s="82"/>
      <c r="F153" s="82"/>
      <c r="G153" s="82"/>
    </row>
    <row r="154" spans="1:7" ht="15.75">
      <c r="A154" s="20"/>
      <c r="B154" s="20"/>
      <c r="C154" s="20"/>
      <c r="D154" s="21"/>
      <c r="E154" s="80" t="s">
        <v>20</v>
      </c>
      <c r="F154" s="80"/>
      <c r="G154" s="80"/>
    </row>
    <row r="155" ht="15.75">
      <c r="G155" s="20"/>
    </row>
    <row r="156" spans="1:7" ht="15">
      <c r="A156" s="81" t="s">
        <v>22</v>
      </c>
      <c r="B156" s="81"/>
      <c r="C156" s="81"/>
      <c r="D156" s="81"/>
      <c r="E156" s="81"/>
      <c r="F156" s="81"/>
      <c r="G156" s="81"/>
    </row>
    <row r="157" spans="1:7" ht="12.75">
      <c r="A157" s="21"/>
      <c r="B157" s="80" t="s">
        <v>21</v>
      </c>
      <c r="C157" s="80"/>
      <c r="D157" s="80"/>
      <c r="E157" s="80" t="s">
        <v>20</v>
      </c>
      <c r="F157" s="80"/>
      <c r="G157" s="80"/>
    </row>
    <row r="158" spans="1:7" ht="12.75">
      <c r="A158" s="21"/>
      <c r="B158" s="80"/>
      <c r="C158" s="80"/>
      <c r="D158" s="80"/>
      <c r="E158" s="80"/>
      <c r="F158" s="80"/>
      <c r="G158" s="80"/>
    </row>
    <row r="159" spans="1:7" ht="15">
      <c r="A159" t="s">
        <v>207</v>
      </c>
      <c r="G159" s="17"/>
    </row>
    <row r="160" spans="1:7" ht="15">
      <c r="A160" s="16"/>
      <c r="B160" s="16"/>
      <c r="C160" s="16"/>
      <c r="D160" s="16"/>
      <c r="E160" s="17"/>
      <c r="F160" s="17"/>
      <c r="G160" s="17"/>
    </row>
    <row r="161" spans="1:7" ht="15">
      <c r="A161" s="16"/>
      <c r="B161" s="16"/>
      <c r="C161" s="16"/>
      <c r="D161" s="16"/>
      <c r="E161" s="17"/>
      <c r="F161" s="17"/>
      <c r="G161" s="17"/>
    </row>
    <row r="162" spans="1:7" ht="15">
      <c r="A162" s="16"/>
      <c r="B162" s="16"/>
      <c r="C162" s="16"/>
      <c r="D162" s="16"/>
      <c r="E162" s="17"/>
      <c r="F162" s="17"/>
      <c r="G162" s="17"/>
    </row>
    <row r="163" spans="1:7" ht="15">
      <c r="A163" s="16"/>
      <c r="B163" s="16"/>
      <c r="C163" s="16"/>
      <c r="D163" s="16"/>
      <c r="E163" s="17"/>
      <c r="F163" s="17"/>
      <c r="G163" s="17"/>
    </row>
    <row r="166" spans="1:7" ht="15.75">
      <c r="A166" s="20"/>
      <c r="B166" s="20"/>
      <c r="C166" s="20"/>
      <c r="D166" s="20"/>
      <c r="E166" s="22"/>
      <c r="F166" s="22"/>
      <c r="G166" s="22"/>
    </row>
    <row r="167" spans="1:7" ht="15">
      <c r="A167" s="16"/>
      <c r="B167" s="16"/>
      <c r="C167" s="16"/>
      <c r="D167" s="16"/>
      <c r="E167" s="17"/>
      <c r="F167" s="17"/>
      <c r="G167" s="17"/>
    </row>
    <row r="168" spans="1:7" ht="15">
      <c r="A168" s="16"/>
      <c r="B168" s="16"/>
      <c r="C168" s="16"/>
      <c r="E168" s="17"/>
      <c r="F168" s="17"/>
      <c r="G168" s="17"/>
    </row>
    <row r="169" spans="1:7" ht="15">
      <c r="A169" s="16"/>
      <c r="B169" s="16"/>
      <c r="C169" s="16"/>
      <c r="D169" s="16"/>
      <c r="E169" s="17"/>
      <c r="F169" s="17"/>
      <c r="G169" s="17"/>
    </row>
    <row r="170" spans="1:7" ht="15">
      <c r="A170" s="16"/>
      <c r="B170" s="16"/>
      <c r="C170" s="16"/>
      <c r="D170" s="16"/>
      <c r="E170" s="17"/>
      <c r="F170" s="17"/>
      <c r="G170" s="17"/>
    </row>
    <row r="171" spans="1:7" ht="15">
      <c r="A171" s="16"/>
      <c r="B171" s="16"/>
      <c r="C171" s="16"/>
      <c r="D171" s="16"/>
      <c r="E171" s="17"/>
      <c r="F171" s="17"/>
      <c r="G171" s="17"/>
    </row>
    <row r="172" spans="1:7" ht="15">
      <c r="A172" s="16"/>
      <c r="B172" s="16"/>
      <c r="C172" s="16"/>
      <c r="D172" s="16"/>
      <c r="E172" s="17"/>
      <c r="F172" s="17"/>
      <c r="G172" s="17"/>
    </row>
    <row r="173" spans="1:7" ht="15">
      <c r="A173" s="16"/>
      <c r="B173" s="16"/>
      <c r="C173" s="16"/>
      <c r="D173" s="16"/>
      <c r="E173" s="17"/>
      <c r="F173" s="17"/>
      <c r="G173" s="17"/>
    </row>
    <row r="174" spans="1:7" ht="15">
      <c r="A174" s="16"/>
      <c r="B174" s="16"/>
      <c r="C174" s="16"/>
      <c r="D174" s="16"/>
      <c r="E174" s="17"/>
      <c r="F174" s="17"/>
      <c r="G174" s="17"/>
    </row>
    <row r="175" spans="1:7" ht="15">
      <c r="A175" s="16"/>
      <c r="B175" s="16"/>
      <c r="C175" s="16"/>
      <c r="D175" s="16"/>
      <c r="E175" s="17"/>
      <c r="F175" s="17"/>
      <c r="G175" s="17"/>
    </row>
    <row r="176" spans="1:7" ht="15">
      <c r="A176" s="16"/>
      <c r="B176" s="16"/>
      <c r="C176" s="16"/>
      <c r="D176" s="16"/>
      <c r="E176" s="17"/>
      <c r="F176" s="17"/>
      <c r="G176" s="17"/>
    </row>
    <row r="177" spans="1:7" ht="15">
      <c r="A177" s="16"/>
      <c r="B177" s="16"/>
      <c r="C177" s="16"/>
      <c r="D177" s="16"/>
      <c r="E177" s="17"/>
      <c r="F177" s="17"/>
      <c r="G177" s="17"/>
    </row>
    <row r="178" spans="1:7" ht="15">
      <c r="A178" s="16"/>
      <c r="B178" s="16"/>
      <c r="C178" s="16"/>
      <c r="D178" s="16"/>
      <c r="E178" s="17"/>
      <c r="F178" s="17"/>
      <c r="G178" s="17"/>
    </row>
    <row r="179" spans="1:7" ht="15">
      <c r="A179" s="16"/>
      <c r="B179" s="16"/>
      <c r="C179" s="16"/>
      <c r="D179" s="16"/>
      <c r="E179" s="17"/>
      <c r="F179" s="17"/>
      <c r="G179" s="17"/>
    </row>
    <row r="180" spans="1:7" ht="15">
      <c r="A180" s="16"/>
      <c r="B180" s="16"/>
      <c r="C180" s="16"/>
      <c r="D180" s="16"/>
      <c r="E180" s="17"/>
      <c r="F180" s="17"/>
      <c r="G180" s="17"/>
    </row>
    <row r="181" spans="1:7" ht="15">
      <c r="A181" s="16"/>
      <c r="B181" s="16"/>
      <c r="C181" s="16"/>
      <c r="D181" s="16"/>
      <c r="E181" s="17"/>
      <c r="F181" s="17"/>
      <c r="G181" s="17"/>
    </row>
    <row r="182" spans="1:7" ht="15">
      <c r="A182" s="16"/>
      <c r="B182" s="16"/>
      <c r="C182" s="16"/>
      <c r="D182" s="16"/>
      <c r="E182" s="17"/>
      <c r="F182" s="17"/>
      <c r="G182" s="17"/>
    </row>
    <row r="183" spans="1:7" ht="15">
      <c r="A183" s="16"/>
      <c r="B183" s="16"/>
      <c r="C183" s="16"/>
      <c r="D183" s="16"/>
      <c r="E183" s="17"/>
      <c r="F183" s="17"/>
      <c r="G183" s="17"/>
    </row>
    <row r="184" spans="1:7" ht="15">
      <c r="A184" s="16"/>
      <c r="B184" s="16"/>
      <c r="C184" s="16"/>
      <c r="D184" s="16"/>
      <c r="E184" s="17"/>
      <c r="F184" s="17"/>
      <c r="G184" s="17"/>
    </row>
    <row r="185" spans="1:7" ht="15">
      <c r="A185" s="16"/>
      <c r="B185" s="16"/>
      <c r="C185" s="16"/>
      <c r="D185" s="16"/>
      <c r="E185" s="17"/>
      <c r="F185" s="17"/>
      <c r="G185" s="17"/>
    </row>
    <row r="186" spans="1:7" ht="15">
      <c r="A186" s="16"/>
      <c r="B186" s="16"/>
      <c r="C186" s="16"/>
      <c r="D186" s="16"/>
      <c r="E186" s="17"/>
      <c r="F186" s="17"/>
      <c r="G186" s="17"/>
    </row>
    <row r="187" spans="1:7" ht="15">
      <c r="A187" s="16"/>
      <c r="B187" s="16"/>
      <c r="C187" s="16"/>
      <c r="D187" s="16"/>
      <c r="E187" s="17"/>
      <c r="F187" s="17"/>
      <c r="G187" s="17"/>
    </row>
  </sheetData>
  <sheetProtection/>
  <mergeCells count="17">
    <mergeCell ref="E154:G154"/>
    <mergeCell ref="E1:G1"/>
    <mergeCell ref="E2:G2"/>
    <mergeCell ref="E3:G3"/>
    <mergeCell ref="E4:G4"/>
    <mergeCell ref="A6:G6"/>
    <mergeCell ref="A7:G7"/>
    <mergeCell ref="A156:G156"/>
    <mergeCell ref="B157:D157"/>
    <mergeCell ref="E157:G157"/>
    <mergeCell ref="B158:D158"/>
    <mergeCell ref="E158:G158"/>
    <mergeCell ref="A8:G8"/>
    <mergeCell ref="A9:G9"/>
    <mergeCell ref="A11:A12"/>
    <mergeCell ref="B11:G11"/>
    <mergeCell ref="A153:G153"/>
  </mergeCells>
  <hyperlinks>
    <hyperlink ref="B22" r:id="rId1" display="http://dkpp.rv.ua/index.php?level=32.40.3"/>
    <hyperlink ref="B30" r:id="rId2" display="http://dkpp.rv.ua/index.php?level=22.19.3"/>
    <hyperlink ref="B49" r:id="rId3" display="http://dkpp.rv.ua/index.php?level=31.01.1"/>
    <hyperlink ref="B50" r:id="rId4" display="http://dkpp.rv.ua/index.php?level=31.00.1"/>
    <hyperlink ref="B99" r:id="rId5" display="http://dkpp.rv.ua/index.php?level=62.09.1"/>
    <hyperlink ref="B133" r:id="rId6" display="http://dkpp.rv.ua/index.php?level=27.51.1"/>
    <hyperlink ref="B134" r:id="rId7" display="http://dkpp.rv.ua/index.php?level=27.52.1"/>
    <hyperlink ref="B53" r:id="rId8" display="http://dkpp.rv.ua/index.php?level=27.51.2"/>
    <hyperlink ref="B52" r:id="rId9" display="http://dkpp.rv.ua/index.php?level=26.20.1"/>
    <hyperlink ref="B54" r:id="rId10" display="http://dkpp.rv.ua/index.php?level=27.90.1"/>
    <hyperlink ref="B51" r:id="rId11" display="http://dkpp.rv.ua/index.php?level=26.20.1"/>
    <hyperlink ref="B139" r:id="rId12" display="http://dkpp.rv.ua/index.php?level=26.20.1"/>
    <hyperlink ref="B140" r:id="rId13" display="http://dkpp.rv.ua/index.php?level=28.30.40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2015-10-21T10:40:43Z</cp:lastPrinted>
  <dcterms:created xsi:type="dcterms:W3CDTF">2008-01-28T13:59:32Z</dcterms:created>
  <dcterms:modified xsi:type="dcterms:W3CDTF">2015-12-23T09:52:10Z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